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71" yWindow="45" windowWidth="11280" windowHeight="6225" activeTab="4"/>
  </bookViews>
  <sheets>
    <sheet name="položky" sheetId="1" r:id="rId1"/>
    <sheet name="Tabulka č. 2 - 3 -kapitoly" sheetId="2" r:id="rId2"/>
    <sheet name="Tabulka č. 1 - akce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  <sheet name="tisk příjmy" sheetId="9" r:id="rId9"/>
    <sheet name="tisk výdaje" sheetId="10" r:id="rId10"/>
  </sheets>
  <definedNames>
    <definedName name="_xlnm._FilterDatabase" localSheetId="6" hidden="1">'výdaje'!$A$6:$J$555</definedName>
    <definedName name="_xlnm.Print_Titles">'tisk příjmy'!$1:$9</definedName>
    <definedName name="_xlnm.Print_Titles">'tisk výdaje'!$1:$9</definedName>
  </definedNames>
  <calcPr fullCalcOnLoad="1"/>
</workbook>
</file>

<file path=xl/comments6.xml><?xml version="1.0" encoding="utf-8"?>
<comments xmlns="http://schemas.openxmlformats.org/spreadsheetml/2006/main">
  <authors>
    <author>Spokojený uživatel aplikací MS Office</author>
  </authors>
  <commentList>
    <comment ref="H25" authorId="0">
      <text>
        <r>
          <rPr>
            <sz val="8"/>
            <rFont val="Tahoma"/>
            <family val="0"/>
          </rPr>
          <t>Ing. Linhart:
2</t>
        </r>
      </text>
    </comment>
    <comment ref="H146" authorId="0">
      <text>
        <r>
          <rPr>
            <sz val="8"/>
            <rFont val="Tahoma"/>
            <family val="0"/>
          </rPr>
          <t>Ing. Linhart:
2821</t>
        </r>
      </text>
    </comment>
  </commentList>
</comments>
</file>

<file path=xl/sharedStrings.xml><?xml version="1.0" encoding="utf-8"?>
<sst xmlns="http://schemas.openxmlformats.org/spreadsheetml/2006/main" count="2498" uniqueCount="907">
  <si>
    <t xml:space="preserve">Plnění 3.upraveného rozpočtu 1-9/2003  města Kr.Lípa - PŘÍJMY /položky/ </t>
  </si>
  <si>
    <t>v tis Kč</t>
  </si>
  <si>
    <t>Plnění</t>
  </si>
  <si>
    <t xml:space="preserve">Upravený RO </t>
  </si>
  <si>
    <t>Daně</t>
  </si>
  <si>
    <t>ze závislé</t>
  </si>
  <si>
    <t>z příjmů</t>
  </si>
  <si>
    <t xml:space="preserve">daň </t>
  </si>
  <si>
    <t>z nemovi-</t>
  </si>
  <si>
    <t>Poplatky</t>
  </si>
  <si>
    <t xml:space="preserve">Správní </t>
  </si>
  <si>
    <t>Skládko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</si>
  <si>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</si>
  <si>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</si>
  <si>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</si>
  <si>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</si>
  <si>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</si>
  <si>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</si>
  <si>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</si>
  <si>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</si>
  <si>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</si>
  <si>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</si>
  <si>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</si>
  <si>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</si>
  <si>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</si>
  <si>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</si>
  <si>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</si>
  <si>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</si>
  <si>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</si>
  <si>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</si>
  <si>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</si>
  <si>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</si>
  <si>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</si>
  <si>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</si>
  <si>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</si>
  <si>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</si>
  <si>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</si>
  <si>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</si>
  <si>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</si>
  <si>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</si>
  <si>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</si>
  <si>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</si>
  <si>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</si>
  <si>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</si>
  <si>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</si>
  <si>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</si>
  <si>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</si>
  <si>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</si>
  <si>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</si>
  <si>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</si>
  <si>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</si>
  <si>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</si>
  <si>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</si>
  <si>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</si>
  <si>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</si>
  <si>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</si>
  <si>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</si>
  <si>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</si>
  <si>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</si>
  <si>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</si>
  <si>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</si>
  <si>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</si>
  <si>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</si>
  <si>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</si>
  <si>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</si>
  <si>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</si>
  <si>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</si>
  <si>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</si>
  <si>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</si>
  <si>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</si>
  <si>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</si>
  <si>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</si>
  <si>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</si>
  <si>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</si>
  <si>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</si>
  <si>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</si>
  <si>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</si>
  <si>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</si>
  <si>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Dopr.obsl.</t>
  </si>
  <si>
    <t>Dary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</si>
  <si>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</si>
  <si>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</si>
  <si>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</si>
  <si>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</si>
  <si>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</si>
  <si>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</si>
  <si>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</si>
  <si>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</si>
  <si>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</si>
  <si>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</si>
  <si>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</si>
  <si>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</si>
  <si>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</si>
  <si>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</si>
  <si>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v %</t>
  </si>
  <si>
    <t>r.2003</t>
  </si>
  <si>
    <t>111+112</t>
  </si>
  <si>
    <t>činnosti</t>
  </si>
  <si>
    <t>fyz.osob</t>
  </si>
  <si>
    <t>práv. osob</t>
  </si>
  <si>
    <t>PO město</t>
  </si>
  <si>
    <t>z DPH</t>
  </si>
  <si>
    <t>tosti</t>
  </si>
  <si>
    <t>131+133</t>
  </si>
  <si>
    <t>poplatky</t>
  </si>
  <si>
    <t>vání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</si>
  <si>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</si>
  <si>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</si>
  <si>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</si>
  <si>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</si>
  <si>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</si>
  <si>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</si>
  <si>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</si>
  <si>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za automaty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</si>
  <si>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</si>
  <si>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</si>
  <si>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</si>
  <si>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</si>
  <si>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</si>
  <si>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</si>
  <si>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</si>
  <si>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</si>
  <si>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</si>
  <si>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</si>
  <si>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</si>
  <si>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</si>
  <si>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</si>
  <si>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</si>
  <si>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</si>
  <si>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</si>
  <si>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</si>
  <si>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</si>
  <si>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</si>
  <si>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</si>
  <si>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</si>
  <si>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</si>
  <si>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</si>
  <si>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</si>
  <si>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</si>
  <si>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</si>
  <si>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</si>
  <si>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</si>
  <si>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</si>
  <si>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</si>
  <si>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</si>
  <si>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</si>
  <si>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</si>
  <si>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</si>
  <si>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5492, 5194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</si>
  <si>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</si>
  <si>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</si>
  <si>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</si>
  <si>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</si>
  <si>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</si>
  <si>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</si>
  <si>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</si>
  <si>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</si>
  <si>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</si>
  <si>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</si>
  <si>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</si>
  <si>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</si>
  <si>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</si>
  <si>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</si>
  <si>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</si>
  <si>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</si>
  <si>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</si>
  <si>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</si>
  <si>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</si>
  <si>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</si>
  <si>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</si>
  <si>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</si>
  <si>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t>Náhrady 5429</t>
  </si>
  <si>
    <t>5511,5613,5660</t>
  </si>
  <si>
    <t>rozp.</t>
  </si>
  <si>
    <t>Plnění v %</t>
  </si>
  <si>
    <t xml:space="preserve">Plnění </t>
  </si>
  <si>
    <t>Upravený RO r.2003 (tis.Kč)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</si>
  <si>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</si>
  <si>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</si>
  <si>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</si>
  <si>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</si>
  <si>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</si>
  <si>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</si>
  <si>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</si>
  <si>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</si>
  <si>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</si>
  <si>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</si>
  <si>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</si>
  <si>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</si>
  <si>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>0314 Školství roku 2002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</si>
  <si>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</si>
  <si>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</si>
  <si>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</si>
  <si>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</si>
  <si>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</si>
  <si>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</si>
  <si>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</si>
  <si>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</si>
  <si>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</si>
  <si>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</si>
  <si>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</si>
  <si>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</si>
  <si>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</si>
  <si>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</si>
  <si>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</si>
  <si>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</si>
  <si>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</si>
  <si>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</si>
  <si>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</si>
  <si>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</si>
  <si>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</si>
  <si>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</si>
  <si>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</si>
  <si>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0395 DPS Krásná Lípa</t>
  </si>
  <si>
    <t>739 Místní hospodářství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</si>
  <si>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</si>
  <si>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</si>
  <si>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</si>
  <si>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</si>
  <si>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</si>
  <si>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</si>
  <si>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</si>
  <si>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</si>
  <si>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</si>
  <si>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</si>
  <si>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</si>
  <si>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</si>
  <si>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Krásný Buk 30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</si>
  <si>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</si>
  <si>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</si>
  <si>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</si>
  <si>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</si>
  <si>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</si>
  <si>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</si>
  <si>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</si>
  <si>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</si>
  <si>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list č.2</t>
  </si>
  <si>
    <t>list č.3</t>
  </si>
  <si>
    <t>v tis.Kč</t>
  </si>
  <si>
    <t>Provozní</t>
  </si>
  <si>
    <t>Investiční</t>
  </si>
  <si>
    <t>Upr. RO</t>
  </si>
  <si>
    <t>2003</t>
  </si>
  <si>
    <t>Celkem</t>
  </si>
  <si>
    <t xml:space="preserve">0301 Vodní nádrže </t>
  </si>
  <si>
    <t>0315 Škol.přísp.1.MŠ</t>
  </si>
  <si>
    <t>0316 Škol.přísp. 2.MŠ</t>
  </si>
  <si>
    <t>0317 Škol.přísp. ŠD</t>
  </si>
  <si>
    <t>0354 Správa maj.města</t>
  </si>
  <si>
    <t>0355 Prop.a cest.ruch</t>
  </si>
  <si>
    <t>0358 Obj. v pronájmu</t>
  </si>
  <si>
    <t>0360 Prodej nem.</t>
  </si>
  <si>
    <t>0374 Ost. pr.a soc.věci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</si>
  <si>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</si>
  <si>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</si>
  <si>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</si>
  <si>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</si>
  <si>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</si>
  <si>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</si>
  <si>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</si>
  <si>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</si>
  <si>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</si>
  <si>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</si>
  <si>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</si>
  <si>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Upr.RO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</si>
  <si>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</si>
  <si>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</si>
  <si>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</si>
  <si>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</si>
  <si>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</si>
  <si>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školství)</t>
  </si>
  <si>
    <t xml:space="preserve">Dotace-refundace VPP </t>
  </si>
  <si>
    <t>Dotace státu-mzdy,učební pomůcky pro ZŠ Krásná Lípa, okres Děčín</t>
  </si>
  <si>
    <t>Dotace státu Projekt PII na vzděl.soft.a inf.zdroje a Realizace stát.inf.politiky ve vzděl.Projektu PI</t>
  </si>
  <si>
    <t>Dotace MŽP ČR "Úprava a reg.vyhrazené zeleně na hřbitově, u vlak.zastávky"</t>
  </si>
  <si>
    <t>Dotace REFERENDUM o vstupu do EU</t>
  </si>
  <si>
    <t>Správní a jiné poplatky 131+133+134</t>
  </si>
  <si>
    <t>Úroky z BÚ, pokuty 2141+2210</t>
  </si>
  <si>
    <t xml:space="preserve">Přebytek roku  </t>
  </si>
  <si>
    <t>Příjmy investičního - účelově vázaného - rozpočtu</t>
  </si>
  <si>
    <t>Přebytek  roku   - rozp.rezerva I.</t>
  </si>
  <si>
    <t>Přebytek roku - rozp.rezerva II.(dotace SFŽP ČR)</t>
  </si>
  <si>
    <t xml:space="preserve">Úroky ze zhodnocování vol.fin.prostředků, z prodeje bytů, dividendy </t>
  </si>
  <si>
    <t>Příjmy z prodeje nemovitostí</t>
  </si>
  <si>
    <t>Příjmy z prodeje pozemků</t>
  </si>
  <si>
    <t>Příjmy z prodeje 33 b.j.Krásná Lípa</t>
  </si>
  <si>
    <t xml:space="preserve">Splátka za prodej plynovodů  </t>
  </si>
  <si>
    <t>Dotace KÚ - PD pro projekty financované z vnějších zdrojů</t>
  </si>
  <si>
    <t>Dotace KÚ - oprava střechy a dokonč.fasády kina</t>
  </si>
  <si>
    <t>Dotace a půjčka na kanalizaci a ČOV ze SFŽP ČR</t>
  </si>
  <si>
    <t>Příjem  od Severočeské vodárenské společnosti, a.s.na výstavbu ČOV+kanalizace</t>
  </si>
  <si>
    <t>Grant na přestavbu setkávacího centra</t>
  </si>
  <si>
    <t>Dotace na rekonstrukci CIMRÁKU  0301</t>
  </si>
  <si>
    <t>Příjmy na financování</t>
  </si>
  <si>
    <t>Pronájem centrální kotelny + část nájmu Nemocniční 6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</si>
  <si>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</si>
  <si>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</si>
  <si>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</si>
  <si>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</si>
  <si>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</si>
  <si>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</si>
  <si>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</si>
  <si>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</si>
  <si>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</si>
  <si>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</si>
  <si>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</si>
  <si>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</si>
  <si>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</si>
  <si>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</si>
  <si>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</si>
  <si>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</si>
  <si>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</si>
  <si>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</si>
  <si>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 xml:space="preserve">Dotace státu ZŠ Krásná Lípa - mzdy,učební pomůcky </t>
  </si>
  <si>
    <t>Úroky z úvěru ČMHB</t>
  </si>
  <si>
    <t>Provozní rezerva  0390  pol.5169</t>
  </si>
  <si>
    <t xml:space="preserve">Splátky úvěru ČMHB, půjčky SFŽP </t>
  </si>
  <si>
    <t>Výdaje investičního - účelově vázaného - rozpočtu</t>
  </si>
  <si>
    <t>Rekonstrukce rybníku CIMRÁK</t>
  </si>
  <si>
    <t>Kanalizace a ČOV</t>
  </si>
  <si>
    <t>Projektové dokumentace a dokumenty pro projekty financované ze zdrojů EU</t>
  </si>
  <si>
    <t>Inženýrské služby</t>
  </si>
  <si>
    <t>Zeleň ve městě, zahájení rekonstrukce městského parku</t>
  </si>
  <si>
    <t>Studie potřeb regionu ČŠ</t>
  </si>
  <si>
    <t>Vnější osvětlení Správy NPČŠ</t>
  </si>
  <si>
    <t>Informační a propagační materiály ČŠ</t>
  </si>
  <si>
    <t>Odkup pozemků od PF</t>
  </si>
  <si>
    <t>Příspěvek na odpisy přísp.org.ZŠ Kr.Lípa</t>
  </si>
  <si>
    <t>Nákup videoprojektoru do ZŠ a kultur.domu</t>
  </si>
  <si>
    <t>Rekonstrukce kina vč.dovybavení</t>
  </si>
  <si>
    <t>Dokončení fasády a oprava střechy kina</t>
  </si>
  <si>
    <t>Oprava střechy objektu SMM Pražská 3 a fasády</t>
  </si>
  <si>
    <t>Malé městské stavby  0388</t>
  </si>
  <si>
    <t>Oprava fasády Pražská 48</t>
  </si>
  <si>
    <t>Oprava fasády a oken Pražská 20</t>
  </si>
  <si>
    <t>Křižovatka nad kinem (chodníky,značení,…)</t>
  </si>
  <si>
    <t>Částečný chodník od křižovatky před MěÚ-Masarykova ulice (vpravo)</t>
  </si>
  <si>
    <t>Investiční účelová dotace přísp.org.ZŠ Kr.Lípa</t>
  </si>
  <si>
    <t>I.rozpočtová rezerva  0390 6129</t>
  </si>
  <si>
    <t>II.rezerva na projekty z dotace SFŽP 0390</t>
  </si>
  <si>
    <t xml:space="preserve">Přehled nezohledněných a zohledněných požadavků </t>
  </si>
  <si>
    <t>v  rozpočtu na rok 2003</t>
  </si>
  <si>
    <t>Org.složka</t>
  </si>
  <si>
    <t>Popis požadavku</t>
  </si>
  <si>
    <t xml:space="preserve">Požad. částka </t>
  </si>
  <si>
    <t>Zohled.částka</t>
  </si>
  <si>
    <t>Rozpočt.</t>
  </si>
  <si>
    <t>v Kč</t>
  </si>
  <si>
    <t>položka</t>
  </si>
  <si>
    <t>Vodov. a kanal.</t>
  </si>
  <si>
    <t>úprava rybníka pod skládkou(opr.hráze a výpust.zař.)</t>
  </si>
  <si>
    <t>odbahnění rybníčku ve Smet.ul.</t>
  </si>
  <si>
    <t>plošná deratizace</t>
  </si>
  <si>
    <t>Kyj.nádrž(nutné výdaje pro odpuštění-potápěč,hradítka)</t>
  </si>
  <si>
    <t>Komunikace</t>
  </si>
  <si>
    <t>část obnovy dopravního značení dle zprac.pasportuDZ   10ks</t>
  </si>
  <si>
    <t>Kino</t>
  </si>
  <si>
    <t>na pořádání akcí v kulturním domě</t>
  </si>
  <si>
    <t>SPOZ</t>
  </si>
  <si>
    <t>program "Den úcty ke stáří" převod z roku 2002</t>
  </si>
  <si>
    <t>Ostat.kultura</t>
  </si>
  <si>
    <t>nábytek k použití na akce:Pohádkový les,Jarmark</t>
  </si>
  <si>
    <t>oprava stánků-nákup materiálu, opravu svépomocí provedou TS</t>
  </si>
  <si>
    <t>PO</t>
  </si>
  <si>
    <t>oprava diferenciálu  AVIA</t>
  </si>
  <si>
    <t>prevence (has.přístroje,propagace)</t>
  </si>
  <si>
    <t>profi-vysílačky</t>
  </si>
  <si>
    <t>nové pneumatiky TATRA</t>
  </si>
  <si>
    <t>nákup ve výzbrojně</t>
  </si>
  <si>
    <t>účast na soutěžích VJPO</t>
  </si>
  <si>
    <t>oprava rámu vozidla a roštu hasičské nástavby</t>
  </si>
  <si>
    <t xml:space="preserve">nákup svítilny </t>
  </si>
  <si>
    <t>MěÚ</t>
  </si>
  <si>
    <t>koberec podatelna</t>
  </si>
  <si>
    <t>zařízení pro zálohování dat</t>
  </si>
  <si>
    <t>nábytek FO (dokončení)+nábytek ke starostovi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</si>
  <si>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</si>
  <si>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</si>
  <si>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</si>
  <si>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</si>
  <si>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</si>
  <si>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</si>
  <si>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</si>
  <si>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</si>
  <si>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</si>
  <si>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</si>
  <si>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čerpání ze sponzor.daru - vysavač, sušák, svítilna, drogerie</t>
  </si>
  <si>
    <t>SMM</t>
  </si>
  <si>
    <t>převod z r.02 150tis+dofin.300tis.akce"Rek.části střechy obj.Pražská 3"</t>
  </si>
  <si>
    <t>investice</t>
  </si>
  <si>
    <t>převod fin.prostř. z r.2002 na akci "GO zbýv.části stř.obj.Pražská 20"</t>
  </si>
  <si>
    <t>převod fin.prostř.z r.2002 na akci"Rek.rozv.vody a odpadů v Kř.nám.16</t>
  </si>
  <si>
    <t>oprava fasády Pražská 48</t>
  </si>
  <si>
    <t>oprava fasády a oken Pražská 22, část střechy</t>
  </si>
  <si>
    <t>běž.údržba (za služby v DPS a Nemoc.12a 67tis.+ostat.25tis.x12měs.)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</si>
  <si>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</si>
  <si>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</si>
  <si>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</si>
  <si>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</si>
  <si>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</si>
  <si>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</si>
  <si>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TS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</si>
  <si>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</si>
  <si>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</si>
  <si>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</si>
  <si>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</si>
  <si>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</si>
  <si>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</si>
  <si>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VO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</si>
  <si>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</si>
  <si>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</si>
  <si>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</si>
  <si>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</si>
  <si>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</si>
  <si>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</si>
  <si>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</si>
  <si>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Zař.pro sport a záj.</t>
  </si>
  <si>
    <t>nátěry Hauserka</t>
  </si>
  <si>
    <t>Správa hřbitovů</t>
  </si>
  <si>
    <t>oprava poškozené hřbitovní zdi</t>
  </si>
  <si>
    <t>zhotovení bednění pro výkop hrobu</t>
  </si>
  <si>
    <t>Malé měst.stav.</t>
  </si>
  <si>
    <t>obnova autobusových zastávek (3xvýměna, 3xoprava)</t>
  </si>
  <si>
    <t>nové odpadkové koše v centru města</t>
  </si>
  <si>
    <t>T-klub</t>
  </si>
  <si>
    <t>radiomagnetofon s CD přehrávačem</t>
  </si>
  <si>
    <t>CELKEM</t>
  </si>
  <si>
    <t>PŘÍJMY</t>
  </si>
  <si>
    <t>111+112+151 Daně v tis.Kč</t>
  </si>
  <si>
    <t xml:space="preserve">Číslo </t>
  </si>
  <si>
    <t>RO</t>
  </si>
  <si>
    <t xml:space="preserve">1.upr. </t>
  </si>
  <si>
    <t>2.upr.</t>
  </si>
  <si>
    <t>3.upr.</t>
  </si>
  <si>
    <t>Organizační složka</t>
  </si>
  <si>
    <t>položky</t>
  </si>
  <si>
    <t>RO 2003</t>
  </si>
  <si>
    <t>1111-daň ze závisl.činnosti</t>
  </si>
  <si>
    <t>Daně a poplatky 0361</t>
  </si>
  <si>
    <t>1112-daň z příjmů FO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</si>
  <si>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</si>
  <si>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</si>
  <si>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</si>
  <si>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</si>
  <si>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</si>
  <si>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</si>
  <si>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Ostat.kultura  0344</t>
  </si>
  <si>
    <t>Objekty v pronáj.  0358</t>
  </si>
  <si>
    <t>Bytové hospod. 0380</t>
  </si>
  <si>
    <t>Nemocniční 12a 0382</t>
  </si>
  <si>
    <t>Prod.nemovitostí  0362</t>
  </si>
  <si>
    <t>1347 popl.za hrací autom.</t>
  </si>
  <si>
    <t>1333 skládkování</t>
  </si>
  <si>
    <t>Městská skládka  0302</t>
  </si>
  <si>
    <t>1332 popl.za zneč.prostř.</t>
  </si>
  <si>
    <t>1337-poplatek za odpad</t>
  </si>
  <si>
    <t>Odpad.hospod. 0384</t>
  </si>
  <si>
    <t>1341-poplatek ze psů</t>
  </si>
  <si>
    <t>1342-poplatek rekreační</t>
  </si>
  <si>
    <t>1343-popl.z veřej.prostr.</t>
  </si>
  <si>
    <t>Ostatní kultura   0344</t>
  </si>
  <si>
    <t>MěÚ  0353</t>
  </si>
  <si>
    <t>1344-poplatek ze vstup.</t>
  </si>
  <si>
    <t>1345-poplatek ubytovací</t>
  </si>
  <si>
    <t>Nedaňové příjmy třída 2 v tis.Kč</t>
  </si>
  <si>
    <t>2111 z poskytování služeb</t>
  </si>
  <si>
    <t>Ostat.doprava  0306</t>
  </si>
  <si>
    <t>Školství roku 2002</t>
  </si>
  <si>
    <t>Kino-kultur.dům  0341</t>
  </si>
  <si>
    <t>Knihovna            0343</t>
  </si>
  <si>
    <t>Ost.kultura         0344</t>
  </si>
  <si>
    <t>MěÚ                 0353</t>
  </si>
  <si>
    <t>Propagace         0355</t>
  </si>
  <si>
    <t>Bytové hospod.   0380</t>
  </si>
  <si>
    <t>Nemocniční 6     0381</t>
  </si>
  <si>
    <t>Nemocniční 12a  0382</t>
  </si>
  <si>
    <t>TS                    0383</t>
  </si>
  <si>
    <t>Odpad.hospod.   0384</t>
  </si>
  <si>
    <t>Správa hřbitovů    0386</t>
  </si>
  <si>
    <t>Městská zeleň    0387</t>
  </si>
  <si>
    <t>Centrál.kotelna    0389</t>
  </si>
  <si>
    <t>T-klub                0390</t>
  </si>
  <si>
    <t>Zař.pro sport.      0391</t>
  </si>
  <si>
    <t>DPS                  0395</t>
  </si>
  <si>
    <t>Výstavba           0394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</si>
  <si>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</si>
  <si>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</si>
  <si>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</si>
  <si>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</si>
  <si>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</si>
  <si>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</si>
  <si>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Pozemky          0359</t>
  </si>
  <si>
    <t>2132 pronájem</t>
  </si>
  <si>
    <t>ZŠ                    0313</t>
  </si>
  <si>
    <t>ost.nemovitostí</t>
  </si>
  <si>
    <t>Radnice            0356</t>
  </si>
  <si>
    <t>DS                  0357</t>
  </si>
  <si>
    <t>Obj.v pronájmu  0358</t>
  </si>
  <si>
    <t>Byt.hospod.       0380</t>
  </si>
  <si>
    <t>Správa hřbitovů   0386</t>
  </si>
  <si>
    <t>2141 příjmy</t>
  </si>
  <si>
    <t>2142 příjmy z dividend</t>
  </si>
  <si>
    <t>2210 pokuty</t>
  </si>
  <si>
    <t>Daně a poplatky   0361</t>
  </si>
  <si>
    <t>2310 prodej neinv.maj.</t>
  </si>
  <si>
    <t>PO                   0351</t>
  </si>
  <si>
    <t>Správa maj.města 0354</t>
  </si>
  <si>
    <t>2322 pojistné náhrady</t>
  </si>
  <si>
    <t>2321-sponzorské dary</t>
  </si>
  <si>
    <t>Ostat.kultura      0344</t>
  </si>
  <si>
    <t>2329 ostat.</t>
  </si>
  <si>
    <t>nedaň.příjmy+2223</t>
  </si>
  <si>
    <t>Knihovna           0343</t>
  </si>
  <si>
    <t>2329-úplata za postoupení pohle-</t>
  </si>
  <si>
    <t xml:space="preserve">   dávky za UB, a.s.  "v likvidaci"</t>
  </si>
  <si>
    <t>Ost.sport.zař.  0391</t>
  </si>
  <si>
    <t>2412-splátka půjčky</t>
  </si>
  <si>
    <t>2460-splátky půjček</t>
  </si>
  <si>
    <t>Soc.fond MěÚ   0353</t>
  </si>
  <si>
    <t>Ostatní položky v tis.Kč</t>
  </si>
  <si>
    <t>Neinv.přij.dot.od obcí 4121</t>
  </si>
  <si>
    <t>ZŠ                 0313</t>
  </si>
  <si>
    <t>0311 Přísp.města-neinv.výdaje PO</t>
  </si>
  <si>
    <t>neinv.přij.dot.ze SR  4116</t>
  </si>
  <si>
    <t>MěÚ              0353</t>
  </si>
  <si>
    <t>Byt.hospod.   0380</t>
  </si>
  <si>
    <t>VPP              0393</t>
  </si>
  <si>
    <t>Akcie</t>
  </si>
  <si>
    <t>Správa maj.města   0354</t>
  </si>
  <si>
    <t>přebytek roku</t>
  </si>
  <si>
    <t>Rozpočt.rezerva 0364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</si>
  <si>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</si>
  <si>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</si>
  <si>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</si>
  <si>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</si>
  <si>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</si>
  <si>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Nemocniční 12a   0382</t>
  </si>
  <si>
    <t>3119, 3122 ost.kapit.příjmy</t>
  </si>
  <si>
    <t>Správa maj.města  0354</t>
  </si>
  <si>
    <t>3122 přísp.na investice</t>
  </si>
  <si>
    <t>ČOV-kanalizace-Sev.vodáren.</t>
  </si>
  <si>
    <t>Dotace v tis.Kč</t>
  </si>
  <si>
    <t>Dot.státu-Projekt PII na vzděl.soft.a inf.zdroje pro ZŠ K.L.</t>
  </si>
  <si>
    <t>Dot.státu-stát.inf.politika ve vzděl.projekt PI pro ZŠ K.L.</t>
  </si>
  <si>
    <t>Ostatní kultura     0344</t>
  </si>
  <si>
    <t>PO                      0351</t>
  </si>
  <si>
    <t>MěÚ                    0353</t>
  </si>
  <si>
    <t>REFERENDUM      0354</t>
  </si>
  <si>
    <t>Soc.péče            0373</t>
  </si>
  <si>
    <t>Nemocniční 6       0381</t>
  </si>
  <si>
    <t>Dotace KÚ-PD pro projekty fin.z vnějších zdrojů</t>
  </si>
  <si>
    <t>Dotace KÚ-opr.střechy a dokonč.fasády kina</t>
  </si>
  <si>
    <t>Dotace MŽP-rekonstr.zeleně na měst.hřbit.0387</t>
  </si>
  <si>
    <t>Dotace MŽP-zeleň u vlak..zastávky 0387</t>
  </si>
  <si>
    <t>Setkávací centrum   0341</t>
  </si>
  <si>
    <t>ČOV a kanalizace  0301</t>
  </si>
  <si>
    <t>Rekonstr.CIMRÁKU  0301</t>
  </si>
  <si>
    <t>Půjčka v tis.Kč</t>
  </si>
  <si>
    <t>ČOV a kanalizace od SFŽP ČR  0301</t>
  </si>
  <si>
    <t>VÝDAJE</t>
  </si>
  <si>
    <t>511, 512 mzdové prostředky a odvody (SP,ZP) v tis.Kč</t>
  </si>
  <si>
    <t>Číslo</t>
  </si>
  <si>
    <t>1.upr. RO</t>
  </si>
  <si>
    <t>2.upr.RO</t>
  </si>
  <si>
    <t>3.upr.RO</t>
  </si>
  <si>
    <t>5011-mzdy</t>
  </si>
  <si>
    <t>Kino-kultur.dům 1VPP  0341</t>
  </si>
  <si>
    <t>MěÚ 15 + 1 VPP 0353</t>
  </si>
  <si>
    <t>Byt. hospod.  6   0380</t>
  </si>
  <si>
    <t>Centr.kotelna  0389</t>
  </si>
  <si>
    <t>T-klub          0390</t>
  </si>
  <si>
    <t>VPP            0393</t>
  </si>
  <si>
    <t>DPS 1 + 1  VPP   0395</t>
  </si>
  <si>
    <t>5021-OOV</t>
  </si>
  <si>
    <t>Vodní nádrže  0301</t>
  </si>
  <si>
    <t>Měst.skládka   0302   3VPP</t>
  </si>
  <si>
    <t>Kino-kultur.dům    0341</t>
  </si>
  <si>
    <t>Ost.kultura    0344</t>
  </si>
  <si>
    <t>PO               0351</t>
  </si>
  <si>
    <t>odměny výborům</t>
  </si>
  <si>
    <t>ZM               0352</t>
  </si>
  <si>
    <t>MěÚ             0353</t>
  </si>
  <si>
    <t>referendum</t>
  </si>
  <si>
    <t>Správa majetku města   0354</t>
  </si>
  <si>
    <t>Propagace     0355</t>
  </si>
  <si>
    <t>DS                0357</t>
  </si>
  <si>
    <t>KD               0372</t>
  </si>
  <si>
    <t>Byt.hospod..    0380</t>
  </si>
  <si>
    <t>TS                0383</t>
  </si>
  <si>
    <t>VO               0385</t>
  </si>
  <si>
    <t>Zař.pro sport   0391</t>
  </si>
  <si>
    <t>5019-ostatní</t>
  </si>
  <si>
    <t>5023-odměny ZM+radní</t>
  </si>
  <si>
    <t>5031-SP</t>
  </si>
  <si>
    <t>Šk.při 1.MŠ   0315</t>
  </si>
  <si>
    <t>Šk.př.2.MŠ   0316</t>
  </si>
  <si>
    <t>Kino-kultur.dům     0341</t>
  </si>
  <si>
    <t>Knihovna        0343</t>
  </si>
  <si>
    <t>Správa majetku města 0354</t>
  </si>
  <si>
    <t>VPP             0393</t>
  </si>
  <si>
    <t>DPS              0395</t>
  </si>
  <si>
    <t>5032-ZP</t>
  </si>
  <si>
    <t>Šk.př.1.MŠ   0315</t>
  </si>
  <si>
    <t xml:space="preserve">Šk.př.2.MŠ   0316    </t>
  </si>
  <si>
    <t>Kino-kultur.dům   0341</t>
  </si>
  <si>
    <t>Správa hřbitovů  0386</t>
  </si>
  <si>
    <t>5038-pov.poj</t>
  </si>
  <si>
    <t>5039-refundace SP a ZP</t>
  </si>
  <si>
    <t>513 materiál v tis.Kč</t>
  </si>
  <si>
    <t>1.upr.RO</t>
  </si>
  <si>
    <t>5132 prádlo, ochr.pom.</t>
  </si>
  <si>
    <t>Byt.hospod.  0380</t>
  </si>
  <si>
    <t>Komunikace  0305</t>
  </si>
  <si>
    <t>ZŠ               0313</t>
  </si>
  <si>
    <t>5137 DDHM</t>
  </si>
  <si>
    <t>Š.př.1.MŠ     0315</t>
  </si>
  <si>
    <t>Šk.př.2.MŠ    0316</t>
  </si>
  <si>
    <t>Šk.př.ŠD      0317</t>
  </si>
  <si>
    <t>Propragace    0355</t>
  </si>
  <si>
    <t>Radnice         0356</t>
  </si>
  <si>
    <t>VO                0385</t>
  </si>
  <si>
    <t>Byt.hospod.    0380</t>
  </si>
  <si>
    <t>Malé měst.stavby  0388</t>
  </si>
  <si>
    <t>T-klub       .    0390</t>
  </si>
  <si>
    <t>Zař.pro sport a záj.č.0391</t>
  </si>
  <si>
    <t>DPS               0395</t>
  </si>
  <si>
    <t>5138nák.zboží prodeji</t>
  </si>
  <si>
    <t>5136 knihy, učeb.pomůcky</t>
  </si>
  <si>
    <t>Školství roku 2002    0314</t>
  </si>
  <si>
    <t>Šk.př.1MŠ    0315</t>
  </si>
  <si>
    <t>Šk.př. ŠD      0317</t>
  </si>
  <si>
    <t>SPOZ          0342</t>
  </si>
  <si>
    <t>5139 materiál</t>
  </si>
  <si>
    <t>Vod.zař.         0301</t>
  </si>
  <si>
    <t>Měst.skládka   0302</t>
  </si>
  <si>
    <t>Šk.př.2MŠ    0316</t>
  </si>
  <si>
    <t>Ost.kultura     0344</t>
  </si>
  <si>
    <t>Správa majetku města      0354</t>
  </si>
  <si>
    <t>Obj.v pronájmu   0358</t>
  </si>
  <si>
    <t>Pozemky   0359</t>
  </si>
  <si>
    <t>Nemocniční 6    0381</t>
  </si>
  <si>
    <t>Odpad.hospod.  0384</t>
  </si>
  <si>
    <t>Městská zeleň     0387</t>
  </si>
  <si>
    <t>T-klub           0390</t>
  </si>
  <si>
    <t>celkem</t>
  </si>
  <si>
    <t>514 úroky v tis.Kč</t>
  </si>
  <si>
    <t>Nemocniční 6  0381</t>
  </si>
  <si>
    <t>Centr.kotelna   0389</t>
  </si>
  <si>
    <t>Financování-úvěry v tis.Kč</t>
  </si>
  <si>
    <t>Nemocniční 6   0381</t>
  </si>
  <si>
    <t>515 nákupy  v tis.Kč</t>
  </si>
  <si>
    <t xml:space="preserve">RO </t>
  </si>
  <si>
    <t>5151-voda</t>
  </si>
  <si>
    <t>Školství r.2002</t>
  </si>
  <si>
    <t>PO            0351</t>
  </si>
  <si>
    <t>Propagace  0355</t>
  </si>
  <si>
    <t>Radnice     0356</t>
  </si>
  <si>
    <t>DS             0357</t>
  </si>
  <si>
    <t>KD             0372</t>
  </si>
  <si>
    <t>Byt.hospod.        0380</t>
  </si>
  <si>
    <t>TS              0383</t>
  </si>
  <si>
    <t>Malé měst.stavby (veř.WC)  0388</t>
  </si>
  <si>
    <t>Centr.kotelna     0389</t>
  </si>
  <si>
    <t>T-klub     0390</t>
  </si>
  <si>
    <t>Zař.pro sport     0391</t>
  </si>
  <si>
    <t>Krásný Buk 30        0392</t>
  </si>
  <si>
    <t>DPS                 0395</t>
  </si>
  <si>
    <t>5153-plyn</t>
  </si>
  <si>
    <t>Centr.kotelna    0389</t>
  </si>
  <si>
    <t>Krásný Buk 30       0392</t>
  </si>
  <si>
    <t>5154-elektrická energie</t>
  </si>
  <si>
    <t>Ost.kultura 0344</t>
  </si>
  <si>
    <t>Byt.hospod.     0380</t>
  </si>
  <si>
    <t>VO             0385</t>
  </si>
  <si>
    <t>T-klub         0390</t>
  </si>
  <si>
    <t>Krásný Buk 30          0392</t>
  </si>
  <si>
    <t>5155-pevná paliva</t>
  </si>
  <si>
    <t>Byt.hospod.      0380</t>
  </si>
  <si>
    <t>5156-PHM</t>
  </si>
  <si>
    <t>Měst.skládka  0302</t>
  </si>
  <si>
    <t>Komunikace   0305</t>
  </si>
  <si>
    <t>MěÚ          0353</t>
  </si>
  <si>
    <t>5159-tepelná energie</t>
  </si>
  <si>
    <t>516 služby v tis.Kč</t>
  </si>
  <si>
    <t>5161 služby pošt</t>
  </si>
  <si>
    <t>Škol.přísp.1.MŠ 0315</t>
  </si>
  <si>
    <t>Propagace    0355</t>
  </si>
  <si>
    <t>DPS             0395</t>
  </si>
  <si>
    <t>5162-telefony</t>
  </si>
  <si>
    <t>TS               0383</t>
  </si>
  <si>
    <t xml:space="preserve">Správa hřbitovů   0386 </t>
  </si>
  <si>
    <t>Zař.pro sport  0391</t>
  </si>
  <si>
    <t>5163-pojišt, bank.sl.</t>
  </si>
  <si>
    <t>5164-pronájem pozemků</t>
  </si>
  <si>
    <t>Pozemky      0359</t>
  </si>
  <si>
    <t>5166-por. a práv.sl.</t>
  </si>
  <si>
    <t>Správa maj.města O354</t>
  </si>
  <si>
    <t>Prodej nemovitostí  0360</t>
  </si>
  <si>
    <t>5167-školení</t>
  </si>
  <si>
    <t>Centrál.kotelna   0389</t>
  </si>
  <si>
    <t>5169-ost.služ. Strav.</t>
  </si>
  <si>
    <t>Vod.nádrže a zař. 0301</t>
  </si>
  <si>
    <t>Ost.doprava   0306</t>
  </si>
  <si>
    <t>Škol.př.1.MŠ  0315</t>
  </si>
  <si>
    <t>Škol.př.2.MŠ  0316</t>
  </si>
  <si>
    <t>DS               0357</t>
  </si>
  <si>
    <t>Ostat.práce soc.věci    0374</t>
  </si>
  <si>
    <t>Krásný Buk 30         0392</t>
  </si>
  <si>
    <t>Výstavba      0394</t>
  </si>
  <si>
    <t>Provozní rezerva    0390</t>
  </si>
  <si>
    <t>517 ostatní nákupy  v tis.Kč</t>
  </si>
  <si>
    <t>5171-údržba</t>
  </si>
  <si>
    <t>Vod.nádr.        0301</t>
  </si>
  <si>
    <t>PO                 0351</t>
  </si>
  <si>
    <t>MěÚ               0353</t>
  </si>
  <si>
    <t>Propagace       0355</t>
  </si>
  <si>
    <t>KD                  0372</t>
  </si>
  <si>
    <t>Nemocniční 6      0381</t>
  </si>
  <si>
    <t>TS                   0383</t>
  </si>
  <si>
    <t>VO                  0385</t>
  </si>
  <si>
    <t>Malé měst.stavby 0388</t>
  </si>
  <si>
    <t>T-klub             0390</t>
  </si>
  <si>
    <t>Krásný Buk  30              0392</t>
  </si>
  <si>
    <t>5172-software</t>
  </si>
  <si>
    <t>MěÚ                0353</t>
  </si>
  <si>
    <t>5173-cestovné</t>
  </si>
  <si>
    <t>Kino-kulturní dům     0341</t>
  </si>
  <si>
    <t>Ostatní práce a soc.věci  0374</t>
  </si>
  <si>
    <t>Městská zeleň   0387</t>
  </si>
  <si>
    <t>T-klub              0390</t>
  </si>
  <si>
    <t>5175-občerstvení</t>
  </si>
  <si>
    <t>ZŠ                  0313</t>
  </si>
  <si>
    <t>SPOZ              0342</t>
  </si>
  <si>
    <t>Ostat.kultura    0344</t>
  </si>
  <si>
    <t>5178-leasing</t>
  </si>
  <si>
    <t>519 neinvest.nákupy  v tis.Kč</t>
  </si>
  <si>
    <t>5193-dopr.obslužnost</t>
  </si>
  <si>
    <t>Ost.doprava     0306</t>
  </si>
  <si>
    <t>5192-neinvest.příspěvky</t>
  </si>
  <si>
    <t>5194, 5492 dary</t>
  </si>
  <si>
    <t>SPOZ             0342</t>
  </si>
  <si>
    <t>Kino               0341</t>
  </si>
  <si>
    <t>Ostatní kultura  0344</t>
  </si>
  <si>
    <t>TS                  0383</t>
  </si>
  <si>
    <t>Zař. pro sport.         0391</t>
  </si>
  <si>
    <t>522 příspěvky  v tis.Kč</t>
  </si>
  <si>
    <t>5229-příspěvky</t>
  </si>
  <si>
    <t>Ost.kultura      0344</t>
  </si>
  <si>
    <t>Propagace a cest.ruch 0355</t>
  </si>
  <si>
    <t>Zař.pro sport    0391</t>
  </si>
  <si>
    <t>518 poskytnuté zálohy  v tis.Kč</t>
  </si>
  <si>
    <t>5181-zálohy</t>
  </si>
  <si>
    <t>TS                 0383</t>
  </si>
  <si>
    <t>5182-záloha pokladně</t>
  </si>
  <si>
    <t>536 ostat.invest.transfery v tis.Kč</t>
  </si>
  <si>
    <t>5362, 5363</t>
  </si>
  <si>
    <t>pokuty, daně</t>
  </si>
  <si>
    <t>Městs.skládka 0302</t>
  </si>
  <si>
    <t>Pozemky        0359</t>
  </si>
  <si>
    <t>Prodej nemovitostí 0360</t>
  </si>
  <si>
    <t>Centrál.kotelna  0389</t>
  </si>
  <si>
    <t>5366-finan.vypořádání</t>
  </si>
  <si>
    <t>Soc.péče       0373</t>
  </si>
  <si>
    <t>5361-kolky</t>
  </si>
  <si>
    <t>PO                0351</t>
  </si>
  <si>
    <t>Daně a poplatky  0361</t>
  </si>
  <si>
    <t>Ostatní nekapitál.investice v tis.Kč</t>
  </si>
  <si>
    <t>Organizarční složka</t>
  </si>
  <si>
    <t>ostat.nekap.</t>
  </si>
  <si>
    <t>Vod.nádrže  0301</t>
  </si>
  <si>
    <t>Komunikace    0305</t>
  </si>
  <si>
    <t>0311  6331</t>
  </si>
  <si>
    <t>PO              0351</t>
  </si>
  <si>
    <t>MěÚ            0353</t>
  </si>
  <si>
    <t>0380    6121</t>
  </si>
  <si>
    <t>Zař.pro sport  a záj.činnost  0391</t>
  </si>
  <si>
    <t>Ostatní položky rozpočtu  v tis.Kč</t>
  </si>
  <si>
    <t>5349-soc.fond</t>
  </si>
  <si>
    <t>MěÚ        0353</t>
  </si>
  <si>
    <t>5331-neinv.přísp.PO</t>
  </si>
  <si>
    <t>5511-neinv.příspěvky</t>
  </si>
  <si>
    <t>5660-půjčky zaměst.</t>
  </si>
  <si>
    <t>Sociál.péče  0373</t>
  </si>
  <si>
    <t>5613-půjčky práv.osobám</t>
  </si>
  <si>
    <t>5622-půjčky org.</t>
  </si>
  <si>
    <t>5613-neinvest.půjčka (KŘINICI s.r.o.)</t>
  </si>
  <si>
    <t>5410-soc.dávky</t>
  </si>
  <si>
    <t>Soc.péče  0373</t>
  </si>
  <si>
    <t>5499-ostatní dávky</t>
  </si>
  <si>
    <t>Ost.pr. a soc.věci 0374</t>
  </si>
  <si>
    <t>5909-ost.neinv.výdaje</t>
  </si>
  <si>
    <t>5909-postoupení pohledávky za</t>
  </si>
  <si>
    <t>5321-ostat.nenv.transf.</t>
  </si>
  <si>
    <t>ZŠ           0313</t>
  </si>
  <si>
    <t>Zař.pro sport  a záj.činnost 0391</t>
  </si>
  <si>
    <t>5329-neinv.transfery/dotace/</t>
  </si>
  <si>
    <t>61 Investice  v tis.Kč</t>
  </si>
  <si>
    <t>0301   6121</t>
  </si>
  <si>
    <t>0301   6129</t>
  </si>
  <si>
    <t>0394   6126</t>
  </si>
  <si>
    <t>Proj.dokument.a dokumenty pro projekty financ.ze zdrojů EU</t>
  </si>
  <si>
    <t>0394   5169</t>
  </si>
  <si>
    <t>0387   5139</t>
  </si>
  <si>
    <t>Zeleň ve městě, zahájení rekonstr.měst.parku</t>
  </si>
  <si>
    <t>1355   5169</t>
  </si>
  <si>
    <t>1385   5139</t>
  </si>
  <si>
    <t>1355   5139</t>
  </si>
  <si>
    <t>0359   6130</t>
  </si>
  <si>
    <t>0311   6129</t>
  </si>
  <si>
    <t>0341   6129</t>
  </si>
  <si>
    <t>0354   6129</t>
  </si>
  <si>
    <t>0305   6121</t>
  </si>
  <si>
    <t>Část.chodník od křižovatky před MěÚ-Masarykova ul.(vpravo)</t>
  </si>
  <si>
    <t>0354   6123</t>
  </si>
  <si>
    <t>0358   6129</t>
  </si>
  <si>
    <t>0390   6129</t>
  </si>
  <si>
    <t>1390   6129</t>
  </si>
  <si>
    <t xml:space="preserve">Požadavky škol.zařízení k rozpočtu na rok 2003 - neinvestiční část </t>
  </si>
  <si>
    <t>5111+5121+5122</t>
  </si>
  <si>
    <t>ŠJ                0314</t>
  </si>
  <si>
    <t>Příspěvková org.škol.zařízení</t>
  </si>
  <si>
    <t>1.MŠ            0311</t>
  </si>
  <si>
    <t>2.MŠ            0312</t>
  </si>
  <si>
    <t>5131 potraviny</t>
  </si>
  <si>
    <t>ŠJ 450ob     0314</t>
  </si>
  <si>
    <t>1.MŠ         0311</t>
  </si>
  <si>
    <t>2.MŠ         0312</t>
  </si>
  <si>
    <t>ZŠ             0313</t>
  </si>
  <si>
    <t>ŠJ             0314</t>
  </si>
  <si>
    <t>ZŠ                0313</t>
  </si>
  <si>
    <t>5168-služby výp.tech.</t>
  </si>
  <si>
    <t>1.MŠ              0311</t>
  </si>
  <si>
    <t>2.MŠ              0312</t>
  </si>
  <si>
    <t>ŠJ                  0314</t>
  </si>
  <si>
    <t>ZŠ                     0313</t>
  </si>
  <si>
    <t>1.MŠ           0311</t>
  </si>
  <si>
    <t>5676-fin.norm.1850=3826-267cizí stráv.3559</t>
  </si>
  <si>
    <t xml:space="preserve">Požadavky škol.zařízení k rozpočtu na rok 2003 - investiční část </t>
  </si>
  <si>
    <t>Rozpočtový výhled města Krásné Lípy od r.2004 do r.2008</t>
  </si>
  <si>
    <t>Dotace (na stát.správu, na školství, územ.vyr. dotace)</t>
  </si>
  <si>
    <t>Dotace státu - mzdy učebpomůcky pro ZŠ Krásná Lípa</t>
  </si>
  <si>
    <t>Úroky z BÚ a pokuty 2141+2210</t>
  </si>
  <si>
    <t>Přebytek roku /zálohy na teplo/</t>
  </si>
  <si>
    <t xml:space="preserve">Přebytek  roku </t>
  </si>
  <si>
    <t>Úroky ze zhodnocování vol.fin.prostředků, dividendy</t>
  </si>
  <si>
    <t>Příjmy z prodeje nemovitostí, bytů</t>
  </si>
  <si>
    <t>Splátka za prodej plynovodů  0354</t>
  </si>
  <si>
    <t>Dotace SFŽP na akci "ČOV a kanalizaci"</t>
  </si>
  <si>
    <t xml:space="preserve">Příjem od SVS </t>
  </si>
  <si>
    <t>Úvěr na akci "ČOV a kanalizaci"</t>
  </si>
  <si>
    <t>Dotace na akci "CIMRÁK"</t>
  </si>
  <si>
    <t>Mzdové prostředky 5111, 5112, 5116</t>
  </si>
  <si>
    <t>Odvody ze mzdových prostředků 5121, 5122, 5128</t>
  </si>
  <si>
    <t>Ostatní neinvestiční výdaje  5909, 5321</t>
  </si>
  <si>
    <t>Příspěvek města ZŠ Krásná Lípa - neinv.výdaje</t>
  </si>
  <si>
    <t>Dotace státu ZŠ Krásná Lípa - mzdy, učeb.pomůcky</t>
  </si>
  <si>
    <t>Úroky z úvěrů ČMHB</t>
  </si>
  <si>
    <t>Splátky úvěrů</t>
  </si>
  <si>
    <t xml:space="preserve">Splátky úvěrů </t>
  </si>
  <si>
    <t>Dotace od KÚ "IC Kukátko"    0355</t>
  </si>
  <si>
    <t>Dotace od KÚ " T-klub"      0390</t>
  </si>
  <si>
    <t>Dotace od KÚ "Evropský den hudby  0344</t>
  </si>
  <si>
    <t>5909,5331,5329</t>
  </si>
  <si>
    <t>r.2002</t>
  </si>
  <si>
    <t>=</t>
  </si>
  <si>
    <t>Přijetí vrácené DPH k akci "Setkávací centrum Krásná Lípa"</t>
  </si>
  <si>
    <t>2322-Fond pojištěných vkladů</t>
  </si>
  <si>
    <t>výplata za UB, a.s."v likvidaci"</t>
  </si>
  <si>
    <t>Dotace MMR ČR-Sportovně rekr.areál</t>
  </si>
  <si>
    <t>ČOV+kanalizace      0301</t>
  </si>
  <si>
    <t>UB, a.s. "v likvidaci", Fond poj.vkladů</t>
  </si>
  <si>
    <t>Zaříz.pro sport. a zájm.čin.    0391</t>
  </si>
  <si>
    <t>Sportovně rekreač.areál NPČŠ</t>
  </si>
  <si>
    <t>4.upr.RO</t>
  </si>
  <si>
    <t>4.upr.</t>
  </si>
  <si>
    <t>Dotace od KÚ "Evrop.den hudby, IC Kukátko, T-klub"</t>
  </si>
  <si>
    <t>Dotace MMR ČR "Sportovně rekreační areál NPČŠ"</t>
  </si>
  <si>
    <t>Postoupení pohledávky+výplata z Fondu poj.vkladů  za UB, a.s. "v likvidaci"</t>
  </si>
  <si>
    <t>Sportovně rekreační areál NPČŠ</t>
  </si>
  <si>
    <t>Úplata za postoupení pohledávky za UB, a.s. "v likvidaci"+výplata z Fondu pojištěných vkladů</t>
  </si>
  <si>
    <t>Plnění rozpočtu za  1-12/2003</t>
  </si>
  <si>
    <t>1-12/2003</t>
  </si>
  <si>
    <t>Plnění rozpočtu za 1-12/2003</t>
  </si>
  <si>
    <t>Ostatní kultura      0344</t>
  </si>
  <si>
    <t>Propagace a cestovní ruch    0355</t>
  </si>
  <si>
    <t>Vodní nádrže a vodní zařízení    0301</t>
  </si>
  <si>
    <t>PO Krásná Lípa    0351</t>
  </si>
  <si>
    <t>5909-přihlášení pohledávky za UB,a.s.</t>
  </si>
  <si>
    <t>"v likvidaci" k soudu</t>
  </si>
  <si>
    <t>za období 1-12/2003</t>
  </si>
  <si>
    <t>Plnění 1-12/2003</t>
  </si>
  <si>
    <t>1-12/03</t>
  </si>
  <si>
    <t>Plnění 1-12/2003  (tis.Kč)</t>
  </si>
  <si>
    <t>5.upr.</t>
  </si>
  <si>
    <t>5.upr.RO</t>
  </si>
  <si>
    <t>Dotace státu na provoz ZŠ Krásná Lípa</t>
  </si>
  <si>
    <t xml:space="preserve">Plnění 5.upraveného rozpočtu 1-12/2003  města Kr.Lípa - PŘÍJMY /položky/ </t>
  </si>
  <si>
    <t xml:space="preserve">Plnění 5.upraveného rozpočtu 1-12/2003  města Kr.Lípa - VÝDAJE /položky/ </t>
  </si>
  <si>
    <t xml:space="preserve">Plnění 5.upraveného rozpočtu 1-12/2003 města Krásná Lípa PŘÍJMY /kapitoly/ </t>
  </si>
  <si>
    <t xml:space="preserve">Plnění 5.upraveného rozpočtu 1-12/2003 města Krásná Lípa VÝDAJE /kapitoly/ </t>
  </si>
  <si>
    <t>Plnění 5.upraveného rozpočtu města Krásná Lípa</t>
  </si>
  <si>
    <t>0305   6129</t>
  </si>
  <si>
    <t>0354   6121</t>
  </si>
  <si>
    <t>0388   6121</t>
  </si>
  <si>
    <t>0380   6121</t>
  </si>
  <si>
    <t>Ostat.neinv.výdaje  5909 /přihlášení k soudu pohledávky za UB, a.s. "v likvidaci"/</t>
  </si>
  <si>
    <t>5168-služby výpočet. Techniky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</si>
</sst>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\ &quot;Kč&quot;"/>
    <numFmt numFmtId="166" formatCode="#,##0.00\ &quot;Kč&quot;"/>
    <numFmt numFmtId="167" formatCode="0.0%"/>
    <numFmt numFmtId="168" formatCode="#,##0.00;[Red]\-#,##0.00"/>
    <numFmt numFmtId="169" formatCode="0.E+00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10" fillId="33" borderId="12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43" fontId="9" fillId="33" borderId="14" xfId="34" applyFont="1" applyFill="1" applyBorder="1" applyAlignment="1" applyProtection="1">
      <alignment/>
      <protection/>
    </xf>
    <xf numFmtId="0" fontId="9" fillId="33" borderId="15" xfId="1" applyFont="1" applyFill="1" applyBorder="1" applyAlignment="1" applyProtection="1">
      <alignment/>
      <protection/>
    </xf>
    <xf numFmtId="0" fontId="10" fillId="0" borderId="16" xfId="0" applyFont="1" applyBorder="1" applyAlignment="1">
      <alignment/>
    </xf>
    <xf numFmtId="0" fontId="10" fillId="33" borderId="17" xfId="0" applyFont="1" applyFill="1" applyBorder="1" applyAlignment="1" applyProtection="1">
      <alignment/>
      <protection/>
    </xf>
    <xf numFmtId="3" fontId="7" fillId="3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8" xfId="2" applyNumberFormat="1" applyFont="1" applyFill="1" applyBorder="1" applyAlignment="1" applyProtection="1">
      <alignment horizontal="center"/>
      <protection/>
    </xf>
    <xf numFmtId="0" fontId="3" fillId="0" borderId="19" xfId="4" applyFont="1" applyFill="1" applyBorder="1" applyAlignment="1" applyProtection="1">
      <alignment horizontal="center"/>
      <protection locked="0"/>
    </xf>
    <xf numFmtId="0" fontId="2" fillId="0" borderId="20" xfId="4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3" fillId="0" borderId="20" xfId="4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0" fontId="1" fillId="0" borderId="20" xfId="4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3" fontId="3" fillId="0" borderId="21" xfId="4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1" fillId="0" borderId="21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 horizontal="center"/>
      <protection/>
    </xf>
    <xf numFmtId="3" fontId="1" fillId="0" borderId="18" xfId="2" applyNumberFormat="1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1" fillId="0" borderId="24" xfId="4" applyFont="1" applyFill="1" applyBorder="1" applyAlignment="1">
      <alignment horizontal="center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 applyProtection="1">
      <alignment horizontal="center"/>
      <protection/>
    </xf>
    <xf numFmtId="3" fontId="0" fillId="0" borderId="25" xfId="4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>
      <alignment/>
    </xf>
    <xf numFmtId="3" fontId="1" fillId="0" borderId="25" xfId="4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2" fillId="0" borderId="23" xfId="4" applyFont="1" applyFill="1" applyBorder="1" applyAlignment="1" applyProtection="1">
      <alignment horizontal="center"/>
      <protection locked="0"/>
    </xf>
    <xf numFmtId="0" fontId="2" fillId="0" borderId="24" xfId="4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5" xfId="0" applyNumberFormat="1" applyFont="1" applyFill="1" applyBorder="1" applyAlignment="1" applyProtection="1">
      <alignment horizontal="center"/>
      <protection/>
    </xf>
    <xf numFmtId="3" fontId="2" fillId="0" borderId="25" xfId="4" applyNumberFormat="1" applyFont="1" applyFill="1" applyBorder="1" applyAlignment="1" applyProtection="1">
      <alignment horizontal="center"/>
      <protection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/>
    </xf>
    <xf numFmtId="3" fontId="2" fillId="0" borderId="26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4" applyFont="1" applyFill="1" applyBorder="1" applyAlignment="1">
      <alignment horizontal="center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5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Font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/>
    </xf>
    <xf numFmtId="3" fontId="3" fillId="35" borderId="30" xfId="2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3" fontId="3" fillId="0" borderId="31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13" fillId="34" borderId="0" xfId="0" applyFont="1" applyFill="1" applyAlignment="1">
      <alignment/>
    </xf>
    <xf numFmtId="3" fontId="13" fillId="34" borderId="28" xfId="0" applyNumberFormat="1" applyFont="1" applyFill="1" applyBorder="1" applyAlignment="1">
      <alignment/>
    </xf>
    <xf numFmtId="3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34" borderId="28" xfId="0" applyFont="1" applyFill="1" applyBorder="1" applyAlignment="1">
      <alignment/>
    </xf>
    <xf numFmtId="3" fontId="7" fillId="35" borderId="27" xfId="0" applyNumberFormat="1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1" fillId="35" borderId="32" xfId="1" applyNumberFormat="1" applyFont="1" applyFill="1" applyBorder="1" applyAlignment="1" applyProtection="1">
      <alignment/>
      <protection/>
    </xf>
    <xf numFmtId="3" fontId="1" fillId="35" borderId="15" xfId="1" applyNumberFormat="1" applyFont="1" applyFill="1" applyBorder="1" applyAlignment="1" applyProtection="1">
      <alignment/>
      <protection/>
    </xf>
    <xf numFmtId="3" fontId="1" fillId="35" borderId="33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/>
      <protection/>
    </xf>
    <xf numFmtId="3" fontId="1" fillId="0" borderId="24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 applyProtection="1">
      <alignment horizontal="center"/>
      <protection/>
    </xf>
    <xf numFmtId="3" fontId="1" fillId="0" borderId="34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4" borderId="35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>
      <alignment horizontal="center"/>
    </xf>
    <xf numFmtId="3" fontId="1" fillId="35" borderId="27" xfId="0" applyNumberFormat="1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0" fillId="35" borderId="34" xfId="0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5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3" fontId="3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5" borderId="41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3" fontId="9" fillId="35" borderId="33" xfId="1" applyNumberFormat="1" applyFont="1" applyFill="1" applyBorder="1" applyAlignment="1" applyProtection="1">
      <alignment/>
      <protection/>
    </xf>
    <xf numFmtId="3" fontId="13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Alignment="1">
      <alignment horizontal="right"/>
    </xf>
    <xf numFmtId="0" fontId="9" fillId="35" borderId="44" xfId="0" applyFont="1" applyFill="1" applyBorder="1" applyAlignment="1" applyProtection="1">
      <alignment horizontal="left"/>
      <protection/>
    </xf>
    <xf numFmtId="3" fontId="9" fillId="35" borderId="45" xfId="1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34" borderId="0" xfId="1" applyFont="1" applyFill="1" applyBorder="1" applyAlignment="1" applyProtection="1">
      <alignment/>
      <protection/>
    </xf>
    <xf numFmtId="0" fontId="9" fillId="34" borderId="0" xfId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 horizontal="center"/>
    </xf>
    <xf numFmtId="3" fontId="10" fillId="34" borderId="0" xfId="0" applyNumberFormat="1" applyFont="1" applyFill="1" applyBorder="1" applyAlignment="1" applyProtection="1">
      <alignment horizontal="center"/>
      <protection/>
    </xf>
    <xf numFmtId="3" fontId="9" fillId="34" borderId="0" xfId="0" applyNumberFormat="1" applyFont="1" applyFill="1" applyBorder="1" applyAlignment="1" applyProtection="1">
      <alignment horizontal="center"/>
      <protection/>
    </xf>
    <xf numFmtId="3" fontId="1" fillId="34" borderId="18" xfId="2" applyNumberFormat="1" applyFont="1" applyFill="1" applyBorder="1" applyAlignment="1" applyProtection="1">
      <alignment horizontal="center"/>
      <protection/>
    </xf>
    <xf numFmtId="3" fontId="7" fillId="34" borderId="0" xfId="2" applyNumberFormat="1" applyFont="1" applyFill="1" applyBorder="1" applyAlignment="1" applyProtection="1">
      <alignment/>
      <protection/>
    </xf>
    <xf numFmtId="0" fontId="9" fillId="34" borderId="25" xfId="2" applyFont="1" applyFill="1" applyBorder="1" applyAlignment="1">
      <alignment horizontal="center"/>
    </xf>
    <xf numFmtId="3" fontId="9" fillId="34" borderId="25" xfId="2" applyNumberFormat="1" applyFont="1" applyFill="1" applyBorder="1" applyAlignment="1" applyProtection="1">
      <alignment horizontal="center"/>
      <protection/>
    </xf>
    <xf numFmtId="3" fontId="11" fillId="34" borderId="25" xfId="2" applyNumberFormat="1" applyFont="1" applyFill="1" applyBorder="1" applyAlignment="1" applyProtection="1">
      <alignment horizontal="center"/>
      <protection/>
    </xf>
    <xf numFmtId="0" fontId="0" fillId="34" borderId="46" xfId="0" applyFill="1" applyBorder="1" applyAlignment="1">
      <alignment/>
    </xf>
    <xf numFmtId="3" fontId="0" fillId="34" borderId="47" xfId="0" applyNumberFormat="1" applyFill="1" applyBorder="1" applyAlignment="1">
      <alignment horizontal="center"/>
    </xf>
    <xf numFmtId="0" fontId="0" fillId="34" borderId="48" xfId="0" applyFill="1" applyBorder="1" applyAlignment="1">
      <alignment/>
    </xf>
    <xf numFmtId="0" fontId="0" fillId="34" borderId="29" xfId="0" applyFill="1" applyBorder="1" applyAlignment="1">
      <alignment/>
    </xf>
    <xf numFmtId="3" fontId="0" fillId="34" borderId="49" xfId="0" applyNumberFormat="1" applyFill="1" applyBorder="1" applyAlignment="1">
      <alignment horizontal="center"/>
    </xf>
    <xf numFmtId="0" fontId="0" fillId="34" borderId="50" xfId="0" applyFill="1" applyBorder="1" applyAlignment="1">
      <alignment/>
    </xf>
    <xf numFmtId="3" fontId="0" fillId="34" borderId="51" xfId="0" applyNumberFormat="1" applyFill="1" applyBorder="1" applyAlignment="1">
      <alignment horizontal="center"/>
    </xf>
    <xf numFmtId="9" fontId="0" fillId="34" borderId="52" xfId="47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11" xfId="0" applyFill="1" applyBorder="1" applyAlignment="1">
      <alignment/>
    </xf>
    <xf numFmtId="3" fontId="0" fillId="34" borderId="53" xfId="0" applyNumberFormat="1" applyFill="1" applyBorder="1" applyAlignment="1">
      <alignment horizontal="center"/>
    </xf>
    <xf numFmtId="0" fontId="0" fillId="34" borderId="54" xfId="0" applyFill="1" applyBorder="1" applyAlignment="1">
      <alignment/>
    </xf>
    <xf numFmtId="0" fontId="5" fillId="34" borderId="35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52" xfId="0" applyFill="1" applyBorder="1" applyAlignment="1">
      <alignment horizontal="left"/>
    </xf>
    <xf numFmtId="0" fontId="6" fillId="34" borderId="55" xfId="0" applyFont="1" applyFill="1" applyBorder="1" applyAlignment="1">
      <alignment/>
    </xf>
    <xf numFmtId="3" fontId="0" fillId="34" borderId="56" xfId="0" applyNumberFormat="1" applyFill="1" applyBorder="1" applyAlignment="1">
      <alignment horizontal="center"/>
    </xf>
    <xf numFmtId="0" fontId="0" fillId="34" borderId="57" xfId="0" applyFill="1" applyBorder="1" applyAlignment="1">
      <alignment/>
    </xf>
    <xf numFmtId="0" fontId="0" fillId="34" borderId="58" xfId="0" applyFill="1" applyBorder="1" applyAlignment="1">
      <alignment/>
    </xf>
    <xf numFmtId="3" fontId="0" fillId="34" borderId="25" xfId="0" applyNumberForma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37" xfId="0" applyFill="1" applyBorder="1" applyAlignment="1">
      <alignment/>
    </xf>
    <xf numFmtId="3" fontId="0" fillId="34" borderId="21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46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3" fontId="0" fillId="34" borderId="49" xfId="0" applyNumberFormat="1" applyFont="1" applyFill="1" applyBorder="1" applyAlignment="1">
      <alignment horizontal="center"/>
    </xf>
    <xf numFmtId="0" fontId="0" fillId="34" borderId="50" xfId="0" applyFont="1" applyFill="1" applyBorder="1" applyAlignment="1">
      <alignment/>
    </xf>
    <xf numFmtId="3" fontId="0" fillId="34" borderId="51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34" borderId="53" xfId="0" applyNumberFormat="1" applyFont="1" applyFill="1" applyBorder="1" applyAlignment="1">
      <alignment horizontal="center"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3" fontId="0" fillId="34" borderId="56" xfId="0" applyNumberFormat="1" applyFont="1" applyFill="1" applyBorder="1" applyAlignment="1">
      <alignment horizontal="center"/>
    </xf>
    <xf numFmtId="0" fontId="0" fillId="34" borderId="57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3" fontId="14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3" fontId="14" fillId="34" borderId="0" xfId="2" applyNumberFormat="1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 applyProtection="1">
      <alignment/>
      <protection/>
    </xf>
    <xf numFmtId="3" fontId="3" fillId="35" borderId="60" xfId="4" applyNumberFormat="1" applyFont="1" applyFill="1" applyBorder="1" applyAlignment="1" applyProtection="1">
      <alignment horizontal="center"/>
      <protection/>
    </xf>
    <xf numFmtId="3" fontId="9" fillId="34" borderId="0" xfId="1" applyNumberFormat="1" applyFont="1" applyFill="1" applyBorder="1" applyAlignment="1" applyProtection="1">
      <alignment horizontal="center"/>
      <protection/>
    </xf>
    <xf numFmtId="0" fontId="11" fillId="34" borderId="25" xfId="4" applyFont="1" applyFill="1" applyBorder="1" applyAlignment="1" applyProtection="1">
      <alignment horizontal="center"/>
      <protection/>
    </xf>
    <xf numFmtId="3" fontId="2" fillId="34" borderId="61" xfId="4" applyNumberFormat="1" applyFont="1" applyFill="1" applyBorder="1" applyAlignment="1" applyProtection="1">
      <alignment horizontal="center"/>
      <protection/>
    </xf>
    <xf numFmtId="3" fontId="12" fillId="34" borderId="25" xfId="4" applyNumberFormat="1" applyFont="1" applyFill="1" applyBorder="1" applyAlignment="1" applyProtection="1">
      <alignment horizontal="center"/>
      <protection/>
    </xf>
    <xf numFmtId="3" fontId="2" fillId="34" borderId="62" xfId="4" applyNumberFormat="1" applyFont="1" applyFill="1" applyBorder="1" applyAlignment="1" applyProtection="1">
      <alignment horizontal="center"/>
      <protection/>
    </xf>
    <xf numFmtId="0" fontId="3" fillId="35" borderId="63" xfId="4" applyFont="1" applyFill="1" applyBorder="1" applyAlignment="1" applyProtection="1">
      <alignment horizontal="center"/>
      <protection/>
    </xf>
    <xf numFmtId="3" fontId="2" fillId="34" borderId="64" xfId="4" applyNumberFormat="1" applyFont="1" applyFill="1" applyBorder="1" applyAlignment="1" applyProtection="1">
      <alignment horizontal="center"/>
      <protection/>
    </xf>
    <xf numFmtId="3" fontId="3" fillId="35" borderId="63" xfId="4" applyNumberFormat="1" applyFont="1" applyFill="1" applyBorder="1" applyAlignment="1" applyProtection="1">
      <alignment horizontal="center"/>
      <protection/>
    </xf>
    <xf numFmtId="3" fontId="11" fillId="34" borderId="25" xfId="4" applyNumberFormat="1" applyFont="1" applyFill="1" applyBorder="1" applyAlignment="1" applyProtection="1">
      <alignment horizontal="center"/>
      <protection/>
    </xf>
    <xf numFmtId="3" fontId="9" fillId="34" borderId="18" xfId="1" applyNumberFormat="1" applyFont="1" applyFill="1" applyBorder="1" applyAlignment="1" applyProtection="1">
      <alignment horizontal="center"/>
      <protection/>
    </xf>
    <xf numFmtId="3" fontId="10" fillId="34" borderId="18" xfId="0" applyNumberFormat="1" applyFont="1" applyFill="1" applyBorder="1" applyAlignment="1" applyProtection="1">
      <alignment horizontal="center"/>
      <protection/>
    </xf>
    <xf numFmtId="3" fontId="12" fillId="34" borderId="18" xfId="4" applyNumberFormat="1" applyFont="1" applyFill="1" applyBorder="1" applyAlignment="1" applyProtection="1">
      <alignment horizontal="center"/>
      <protection/>
    </xf>
    <xf numFmtId="3" fontId="2" fillId="34" borderId="65" xfId="4" applyNumberFormat="1" applyFont="1" applyFill="1" applyBorder="1" applyAlignment="1" applyProtection="1">
      <alignment horizontal="center"/>
      <protection/>
    </xf>
    <xf numFmtId="3" fontId="2" fillId="34" borderId="66" xfId="4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3" fontId="1" fillId="0" borderId="28" xfId="2" applyNumberFormat="1" applyFont="1" applyFill="1" applyBorder="1" applyAlignment="1" applyProtection="1">
      <alignment horizontal="center"/>
      <protection/>
    </xf>
    <xf numFmtId="3" fontId="3" fillId="0" borderId="19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67" xfId="0" applyNumberFormat="1" applyFont="1" applyFill="1" applyBorder="1" applyAlignment="1" applyProtection="1">
      <alignment horizontal="center"/>
      <protection/>
    </xf>
    <xf numFmtId="3" fontId="0" fillId="0" borderId="68" xfId="0" applyNumberFormat="1" applyFont="1" applyFill="1" applyBorder="1" applyAlignment="1">
      <alignment horizontal="center"/>
    </xf>
    <xf numFmtId="3" fontId="2" fillId="0" borderId="68" xfId="0" applyNumberFormat="1" applyFont="1" applyFill="1" applyBorder="1" applyAlignment="1" applyProtection="1">
      <alignment horizontal="center"/>
      <protection/>
    </xf>
    <xf numFmtId="3" fontId="0" fillId="0" borderId="69" xfId="0" applyNumberFormat="1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>
      <alignment/>
    </xf>
    <xf numFmtId="3" fontId="2" fillId="0" borderId="70" xfId="0" applyNumberFormat="1" applyFont="1" applyFill="1" applyBorder="1" applyAlignment="1" applyProtection="1">
      <alignment horizontal="center"/>
      <protection locked="0"/>
    </xf>
    <xf numFmtId="3" fontId="1" fillId="0" borderId="71" xfId="0" applyNumberFormat="1" applyFont="1" applyFill="1" applyBorder="1" applyAlignment="1" applyProtection="1">
      <alignment/>
      <protection/>
    </xf>
    <xf numFmtId="3" fontId="1" fillId="35" borderId="72" xfId="1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9" fontId="10" fillId="0" borderId="13" xfId="47" applyFont="1" applyFill="1" applyBorder="1" applyAlignment="1" applyProtection="1">
      <alignment/>
      <protection/>
    </xf>
    <xf numFmtId="3" fontId="10" fillId="0" borderId="73" xfId="0" applyNumberFormat="1" applyFont="1" applyFill="1" applyBorder="1" applyAlignment="1" applyProtection="1">
      <alignment/>
      <protection/>
    </xf>
    <xf numFmtId="3" fontId="1" fillId="35" borderId="27" xfId="4" applyNumberFormat="1" applyFont="1" applyFill="1" applyBorder="1" applyAlignment="1" applyProtection="1">
      <alignment/>
      <protection/>
    </xf>
    <xf numFmtId="3" fontId="1" fillId="0" borderId="27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8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5" borderId="74" xfId="1" applyNumberFormat="1" applyFont="1" applyFill="1" applyBorder="1" applyAlignment="1" applyProtection="1">
      <alignment/>
      <protection/>
    </xf>
    <xf numFmtId="3" fontId="1" fillId="35" borderId="75" xfId="1" applyNumberFormat="1" applyFont="1" applyFill="1" applyBorder="1" applyAlignment="1" applyProtection="1">
      <alignment/>
      <protection/>
    </xf>
    <xf numFmtId="3" fontId="1" fillId="35" borderId="76" xfId="1" applyNumberFormat="1" applyFont="1" applyFill="1" applyBorder="1" applyAlignment="1" applyProtection="1">
      <alignment/>
      <protection/>
    </xf>
    <xf numFmtId="3" fontId="1" fillId="35" borderId="77" xfId="1" applyNumberFormat="1" applyFont="1" applyFill="1" applyBorder="1" applyAlignment="1" applyProtection="1">
      <alignment/>
      <protection/>
    </xf>
    <xf numFmtId="3" fontId="1" fillId="35" borderId="78" xfId="1" applyNumberFormat="1" applyFont="1" applyFill="1" applyBorder="1" applyAlignment="1" applyProtection="1">
      <alignment/>
      <protection/>
    </xf>
    <xf numFmtId="3" fontId="1" fillId="35" borderId="79" xfId="1" applyNumberFormat="1" applyFont="1" applyFill="1" applyBorder="1" applyAlignment="1" applyProtection="1">
      <alignment/>
      <protection/>
    </xf>
    <xf numFmtId="3" fontId="0" fillId="0" borderId="27" xfId="4" applyNumberFormat="1" applyFont="1" applyFill="1" applyBorder="1" applyAlignment="1" applyProtection="1">
      <alignment/>
      <protection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81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1" fillId="35" borderId="80" xfId="1" applyNumberFormat="1" applyFont="1" applyFill="1" applyBorder="1" applyAlignment="1" applyProtection="1">
      <alignment/>
      <protection/>
    </xf>
    <xf numFmtId="3" fontId="1" fillId="35" borderId="86" xfId="1" applyNumberFormat="1" applyFont="1" applyFill="1" applyBorder="1" applyAlignment="1" applyProtection="1">
      <alignment/>
      <protection/>
    </xf>
    <xf numFmtId="3" fontId="1" fillId="35" borderId="81" xfId="1" applyNumberFormat="1" applyFont="1" applyFill="1" applyBorder="1" applyAlignment="1" applyProtection="1">
      <alignment/>
      <protection/>
    </xf>
    <xf numFmtId="3" fontId="1" fillId="35" borderId="89" xfId="1" applyNumberFormat="1" applyFont="1" applyFill="1" applyBorder="1" applyAlignment="1" applyProtection="1">
      <alignment/>
      <protection/>
    </xf>
    <xf numFmtId="3" fontId="1" fillId="35" borderId="83" xfId="1" applyNumberFormat="1" applyFont="1" applyFill="1" applyBorder="1" applyAlignment="1" applyProtection="1">
      <alignment/>
      <protection/>
    </xf>
    <xf numFmtId="3" fontId="1" fillId="35" borderId="87" xfId="1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102" xfId="4" applyNumberFormat="1" applyFont="1" applyFill="1" applyBorder="1" applyAlignment="1" applyProtection="1">
      <alignment/>
      <protection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2" xfId="0" applyNumberFormat="1" applyFont="1" applyFill="1" applyBorder="1" applyAlignment="1" applyProtection="1">
      <alignment/>
      <protection locked="0"/>
    </xf>
    <xf numFmtId="3" fontId="0" fillId="0" borderId="104" xfId="4" applyNumberFormat="1" applyFont="1" applyFill="1" applyBorder="1" applyAlignment="1" applyProtection="1">
      <alignment/>
      <protection/>
    </xf>
    <xf numFmtId="3" fontId="0" fillId="0" borderId="105" xfId="0" applyNumberFormat="1" applyFont="1" applyFill="1" applyBorder="1" applyAlignment="1" applyProtection="1">
      <alignment/>
      <protection locked="0"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1" fillId="0" borderId="18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1" fillId="0" borderId="25" xfId="0" applyNumberFormat="1" applyFont="1" applyFill="1" applyBorder="1" applyAlignment="1" applyProtection="1">
      <alignment/>
      <protection/>
    </xf>
    <xf numFmtId="3" fontId="1" fillId="35" borderId="75" xfId="0" applyNumberFormat="1" applyFont="1" applyFill="1" applyBorder="1" applyAlignment="1" applyProtection="1">
      <alignment/>
      <protection/>
    </xf>
    <xf numFmtId="3" fontId="1" fillId="35" borderId="108" xfId="1" applyNumberFormat="1" applyFont="1" applyFill="1" applyBorder="1" applyAlignment="1" applyProtection="1">
      <alignment/>
      <protection/>
    </xf>
    <xf numFmtId="3" fontId="0" fillId="0" borderId="18" xfId="4" applyNumberFormat="1" applyFont="1" applyFill="1" applyBorder="1" applyAlignment="1" applyProtection="1">
      <alignment/>
      <protection/>
    </xf>
    <xf numFmtId="3" fontId="0" fillId="0" borderId="83" xfId="4" applyNumberFormat="1" applyFont="1" applyFill="1" applyBorder="1" applyAlignment="1" applyProtection="1">
      <alignment/>
      <protection locked="0"/>
    </xf>
    <xf numFmtId="3" fontId="0" fillId="0" borderId="81" xfId="4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110" xfId="0" applyNumberFormat="1" applyFont="1" applyFill="1" applyBorder="1" applyAlignment="1" applyProtection="1">
      <alignment/>
      <protection locked="0"/>
    </xf>
    <xf numFmtId="3" fontId="1" fillId="35" borderId="86" xfId="0" applyNumberFormat="1" applyFont="1" applyFill="1" applyBorder="1" applyAlignment="1" applyProtection="1">
      <alignment/>
      <protection/>
    </xf>
    <xf numFmtId="3" fontId="1" fillId="35" borderId="109" xfId="1" applyNumberFormat="1" applyFont="1" applyFill="1" applyBorder="1" applyAlignment="1" applyProtection="1">
      <alignment/>
      <protection/>
    </xf>
    <xf numFmtId="3" fontId="0" fillId="0" borderId="111" xfId="0" applyNumberFormat="1" applyFont="1" applyFill="1" applyBorder="1" applyAlignment="1" applyProtection="1">
      <alignment/>
      <protection locked="0"/>
    </xf>
    <xf numFmtId="3" fontId="0" fillId="0" borderId="112" xfId="0" applyNumberFormat="1" applyFont="1" applyFill="1" applyBorder="1" applyAlignment="1" applyProtection="1">
      <alignment/>
      <protection locked="0"/>
    </xf>
    <xf numFmtId="3" fontId="0" fillId="0" borderId="113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102" xfId="4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1" fillId="35" borderId="34" xfId="0" applyNumberFormat="1" applyFont="1" applyFill="1" applyBorder="1" applyAlignment="1">
      <alignment horizontal="center"/>
    </xf>
    <xf numFmtId="3" fontId="1" fillId="35" borderId="34" xfId="50" applyNumberFormat="1" applyFont="1" applyFill="1" applyBorder="1" applyAlignment="1" applyProtection="1">
      <alignment horizontal="center"/>
      <protection/>
    </xf>
    <xf numFmtId="0" fontId="1" fillId="35" borderId="34" xfId="0" applyFont="1" applyFill="1" applyBorder="1" applyAlignment="1">
      <alignment horizontal="center"/>
    </xf>
    <xf numFmtId="3" fontId="0" fillId="34" borderId="47" xfId="0" applyNumberFormat="1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49" fontId="1" fillId="35" borderId="36" xfId="0" applyNumberFormat="1" applyFont="1" applyFill="1" applyBorder="1" applyAlignment="1">
      <alignment horizontal="center"/>
    </xf>
    <xf numFmtId="9" fontId="0" fillId="0" borderId="0" xfId="47" applyFont="1" applyAlignment="1">
      <alignment/>
    </xf>
    <xf numFmtId="0" fontId="0" fillId="34" borderId="120" xfId="0" applyFill="1" applyBorder="1" applyAlignment="1">
      <alignment/>
    </xf>
    <xf numFmtId="0" fontId="0" fillId="34" borderId="51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34" borderId="59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24" xfId="0" applyNumberFormat="1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>
      <alignment horizontal="center"/>
    </xf>
    <xf numFmtId="0" fontId="1" fillId="34" borderId="31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 applyProtection="1">
      <alignment horizontal="left"/>
      <protection locked="0"/>
    </xf>
    <xf numFmtId="3" fontId="0" fillId="0" borderId="38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0" fillId="0" borderId="55" xfId="0" applyFont="1" applyBorder="1" applyAlignment="1">
      <alignment/>
    </xf>
    <xf numFmtId="3" fontId="0" fillId="34" borderId="59" xfId="0" applyNumberFormat="1" applyFont="1" applyFill="1" applyBorder="1" applyAlignment="1">
      <alignment horizontal="center"/>
    </xf>
    <xf numFmtId="3" fontId="0" fillId="34" borderId="4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4" fillId="35" borderId="121" xfId="0" applyNumberFormat="1" applyFont="1" applyFill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0" fillId="34" borderId="122" xfId="0" applyNumberFormat="1" applyFont="1" applyFill="1" applyBorder="1" applyAlignment="1">
      <alignment horizontal="center"/>
    </xf>
    <xf numFmtId="49" fontId="25" fillId="0" borderId="12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35" borderId="124" xfId="0" applyFont="1" applyFill="1" applyBorder="1" applyAlignment="1" applyProtection="1">
      <alignment horizontal="left"/>
      <protection/>
    </xf>
    <xf numFmtId="0" fontId="9" fillId="33" borderId="14" xfId="1" applyFont="1" applyFill="1" applyBorder="1" applyAlignment="1" applyProtection="1">
      <alignment/>
      <protection/>
    </xf>
    <xf numFmtId="3" fontId="3" fillId="35" borderId="125" xfId="2" applyNumberFormat="1" applyFont="1" applyFill="1" applyBorder="1" applyAlignment="1" applyProtection="1">
      <alignment horizontal="center"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12" xfId="0" applyNumberFormat="1" applyFont="1" applyFill="1" applyBorder="1" applyAlignment="1" applyProtection="1">
      <alignment/>
      <protection/>
    </xf>
    <xf numFmtId="3" fontId="24" fillId="0" borderId="50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4" fillId="35" borderId="126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26" fillId="0" borderId="52" xfId="0" applyNumberFormat="1" applyFont="1" applyBorder="1" applyAlignment="1">
      <alignment/>
    </xf>
    <xf numFmtId="3" fontId="26" fillId="0" borderId="54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26" fillId="0" borderId="127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0" fillId="35" borderId="52" xfId="0" applyNumberFormat="1" applyFont="1" applyFill="1" applyBorder="1" applyAlignment="1">
      <alignment/>
    </xf>
    <xf numFmtId="3" fontId="1" fillId="35" borderId="54" xfId="0" applyNumberFormat="1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27" fillId="35" borderId="28" xfId="0" applyFont="1" applyFill="1" applyBorder="1" applyAlignment="1">
      <alignment wrapText="1"/>
    </xf>
    <xf numFmtId="0" fontId="4" fillId="35" borderId="73" xfId="0" applyFont="1" applyFill="1" applyBorder="1" applyAlignment="1">
      <alignment/>
    </xf>
    <xf numFmtId="0" fontId="27" fillId="35" borderId="36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7" fillId="34" borderId="0" xfId="0" applyFont="1" applyFill="1" applyBorder="1" applyAlignment="1">
      <alignment horizontal="center"/>
    </xf>
    <xf numFmtId="0" fontId="9" fillId="36" borderId="18" xfId="2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0" fontId="4" fillId="35" borderId="36" xfId="0" applyFont="1" applyFill="1" applyBorder="1" applyAlignment="1">
      <alignment/>
    </xf>
    <xf numFmtId="49" fontId="9" fillId="36" borderId="18" xfId="2" applyNumberFormat="1" applyFont="1" applyFill="1" applyBorder="1" applyAlignment="1">
      <alignment horizontal="center"/>
    </xf>
    <xf numFmtId="49" fontId="1" fillId="36" borderId="18" xfId="2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/>
      <protection/>
    </xf>
    <xf numFmtId="3" fontId="18" fillId="34" borderId="0" xfId="2" applyNumberFormat="1" applyFont="1" applyFill="1" applyBorder="1" applyAlignment="1" applyProtection="1">
      <alignment/>
      <protection/>
    </xf>
    <xf numFmtId="3" fontId="18" fillId="33" borderId="128" xfId="0" applyNumberFormat="1" applyFont="1" applyFill="1" applyBorder="1" applyAlignment="1" applyProtection="1">
      <alignment/>
      <protection/>
    </xf>
    <xf numFmtId="3" fontId="7" fillId="33" borderId="31" xfId="0" applyNumberFormat="1" applyFont="1" applyFill="1" applyBorder="1" applyAlignment="1" applyProtection="1">
      <alignment/>
      <protection/>
    </xf>
    <xf numFmtId="3" fontId="18" fillId="33" borderId="38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3" fontId="18" fillId="33" borderId="34" xfId="0" applyNumberFormat="1" applyFont="1" applyFill="1" applyBorder="1" applyAlignment="1" applyProtection="1">
      <alignment/>
      <protection/>
    </xf>
    <xf numFmtId="0" fontId="1" fillId="36" borderId="129" xfId="0" applyFont="1" applyFill="1" applyBorder="1" applyAlignment="1" applyProtection="1">
      <alignment/>
      <protection/>
    </xf>
    <xf numFmtId="0" fontId="1" fillId="36" borderId="130" xfId="0" applyFont="1" applyFill="1" applyBorder="1" applyAlignment="1" applyProtection="1">
      <alignment/>
      <protection/>
    </xf>
    <xf numFmtId="3" fontId="1" fillId="36" borderId="18" xfId="4" applyNumberFormat="1" applyFont="1" applyFill="1" applyBorder="1" applyAlignment="1" applyProtection="1">
      <alignment/>
      <protection/>
    </xf>
    <xf numFmtId="3" fontId="1" fillId="36" borderId="129" xfId="4" applyNumberFormat="1" applyFont="1" applyFill="1" applyBorder="1" applyAlignment="1" applyProtection="1">
      <alignment/>
      <protection/>
    </xf>
    <xf numFmtId="3" fontId="0" fillId="36" borderId="131" xfId="0" applyNumberFormat="1" applyFont="1" applyFill="1" applyBorder="1" applyAlignment="1" applyProtection="1">
      <alignment/>
      <protection/>
    </xf>
    <xf numFmtId="3" fontId="0" fillId="36" borderId="132" xfId="0" applyNumberFormat="1" applyFont="1" applyFill="1" applyBorder="1" applyAlignment="1" applyProtection="1">
      <alignment/>
      <protection/>
    </xf>
    <xf numFmtId="3" fontId="0" fillId="36" borderId="133" xfId="0" applyNumberFormat="1" applyFont="1" applyFill="1" applyBorder="1" applyAlignment="1" applyProtection="1">
      <alignment/>
      <protection/>
    </xf>
    <xf numFmtId="3" fontId="1" fillId="36" borderId="131" xfId="4" applyNumberFormat="1" applyFont="1" applyFill="1" applyBorder="1" applyAlignment="1" applyProtection="1">
      <alignment/>
      <protection/>
    </xf>
    <xf numFmtId="3" fontId="1" fillId="36" borderId="131" xfId="0" applyNumberFormat="1" applyFont="1" applyFill="1" applyBorder="1" applyAlignment="1" applyProtection="1">
      <alignment/>
      <protection/>
    </xf>
    <xf numFmtId="3" fontId="1" fillId="36" borderId="133" xfId="0" applyNumberFormat="1" applyFont="1" applyFill="1" applyBorder="1" applyAlignment="1" applyProtection="1">
      <alignment/>
      <protection/>
    </xf>
    <xf numFmtId="3" fontId="1" fillId="36" borderId="13" xfId="4" applyNumberFormat="1" applyFont="1" applyFill="1" applyBorder="1" applyAlignment="1" applyProtection="1">
      <alignment/>
      <protection/>
    </xf>
    <xf numFmtId="3" fontId="1" fillId="36" borderId="129" xfId="4" applyNumberFormat="1" applyFont="1" applyFill="1" applyBorder="1" applyAlignment="1" applyProtection="1">
      <alignment horizontal="right"/>
      <protection/>
    </xf>
    <xf numFmtId="3" fontId="0" fillId="36" borderId="131" xfId="0" applyNumberFormat="1" applyFont="1" applyFill="1" applyBorder="1" applyAlignment="1" applyProtection="1">
      <alignment horizontal="right"/>
      <protection/>
    </xf>
    <xf numFmtId="3" fontId="0" fillId="36" borderId="133" xfId="0" applyNumberFormat="1" applyFont="1" applyFill="1" applyBorder="1" applyAlignment="1" applyProtection="1">
      <alignment horizontal="right"/>
      <protection/>
    </xf>
    <xf numFmtId="3" fontId="0" fillId="36" borderId="134" xfId="0" applyNumberFormat="1" applyFont="1" applyFill="1" applyBorder="1" applyAlignment="1" applyProtection="1">
      <alignment horizontal="right"/>
      <protection/>
    </xf>
    <xf numFmtId="3" fontId="0" fillId="36" borderId="131" xfId="4" applyNumberFormat="1" applyFont="1" applyFill="1" applyBorder="1" applyAlignment="1" applyProtection="1">
      <alignment horizontal="right"/>
      <protection/>
    </xf>
    <xf numFmtId="3" fontId="1" fillId="36" borderId="131" xfId="4" applyNumberFormat="1" applyFont="1" applyFill="1" applyBorder="1" applyAlignment="1" applyProtection="1">
      <alignment horizontal="right"/>
      <protection/>
    </xf>
    <xf numFmtId="3" fontId="0" fillId="36" borderId="133" xfId="4" applyNumberFormat="1" applyFont="1" applyFill="1" applyBorder="1" applyAlignment="1" applyProtection="1">
      <alignment horizontal="right"/>
      <protection/>
    </xf>
    <xf numFmtId="3" fontId="1" fillId="36" borderId="133" xfId="0" applyNumberFormat="1" applyFont="1" applyFill="1" applyBorder="1" applyAlignment="1" applyProtection="1">
      <alignment horizontal="right"/>
      <protection/>
    </xf>
    <xf numFmtId="3" fontId="1" fillId="36" borderId="131" xfId="0" applyNumberFormat="1" applyFont="1" applyFill="1" applyBorder="1" applyAlignment="1" applyProtection="1">
      <alignment horizontal="right"/>
      <protection/>
    </xf>
    <xf numFmtId="49" fontId="1" fillId="0" borderId="18" xfId="2" applyNumberFormat="1" applyFont="1" applyFill="1" applyBorder="1" applyAlignment="1">
      <alignment horizontal="center"/>
    </xf>
    <xf numFmtId="9" fontId="9" fillId="34" borderId="0" xfId="47" applyFont="1" applyFill="1" applyBorder="1" applyAlignment="1" applyProtection="1">
      <alignment horizontal="center"/>
      <protection/>
    </xf>
    <xf numFmtId="9" fontId="1" fillId="34" borderId="18" xfId="47" applyFont="1" applyFill="1" applyBorder="1" applyAlignment="1" applyProtection="1">
      <alignment horizontal="center"/>
      <protection/>
    </xf>
    <xf numFmtId="9" fontId="10" fillId="34" borderId="0" xfId="47" applyFont="1" applyFill="1" applyBorder="1" applyAlignment="1" applyProtection="1">
      <alignment horizontal="center"/>
      <protection/>
    </xf>
    <xf numFmtId="9" fontId="9" fillId="34" borderId="18" xfId="47" applyFont="1" applyFill="1" applyBorder="1" applyAlignment="1" applyProtection="1">
      <alignment horizontal="center"/>
      <protection/>
    </xf>
    <xf numFmtId="9" fontId="10" fillId="34" borderId="18" xfId="47" applyFont="1" applyFill="1" applyBorder="1" applyAlignment="1" applyProtection="1">
      <alignment horizontal="center"/>
      <protection/>
    </xf>
    <xf numFmtId="49" fontId="1" fillId="0" borderId="18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9" fillId="35" borderId="135" xfId="0" applyNumberFormat="1" applyFont="1" applyFill="1" applyBorder="1" applyAlignment="1" applyProtection="1">
      <alignment horizontal="left"/>
      <protection/>
    </xf>
    <xf numFmtId="3" fontId="24" fillId="0" borderId="26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1" fillId="35" borderId="26" xfId="0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3" fontId="26" fillId="0" borderId="62" xfId="0" applyNumberFormat="1" applyFont="1" applyBorder="1" applyAlignment="1">
      <alignment/>
    </xf>
    <xf numFmtId="0" fontId="6" fillId="0" borderId="136" xfId="0" applyFont="1" applyBorder="1" applyAlignment="1">
      <alignment/>
    </xf>
    <xf numFmtId="0" fontId="6" fillId="0" borderId="10" xfId="0" applyFont="1" applyBorder="1" applyAlignment="1">
      <alignment/>
    </xf>
    <xf numFmtId="0" fontId="5" fillId="35" borderId="110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35" borderId="110" xfId="0" applyFont="1" applyFill="1" applyBorder="1" applyAlignment="1">
      <alignment/>
    </xf>
    <xf numFmtId="0" fontId="6" fillId="0" borderId="43" xfId="0" applyFont="1" applyBorder="1" applyAlignment="1">
      <alignment/>
    </xf>
    <xf numFmtId="0" fontId="1" fillId="0" borderId="130" xfId="0" applyFont="1" applyBorder="1" applyAlignment="1">
      <alignment/>
    </xf>
    <xf numFmtId="3" fontId="6" fillId="35" borderId="50" xfId="0" applyNumberFormat="1" applyFont="1" applyFill="1" applyBorder="1" applyAlignment="1">
      <alignment/>
    </xf>
    <xf numFmtId="3" fontId="6" fillId="35" borderId="52" xfId="0" applyNumberFormat="1" applyFont="1" applyFill="1" applyBorder="1" applyAlignment="1">
      <alignment/>
    </xf>
    <xf numFmtId="3" fontId="5" fillId="35" borderId="126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6" fillId="35" borderId="54" xfId="0" applyNumberFormat="1" applyFont="1" applyFill="1" applyBorder="1" applyAlignment="1">
      <alignment/>
    </xf>
    <xf numFmtId="3" fontId="6" fillId="35" borderId="127" xfId="0" applyNumberFormat="1" applyFont="1" applyFill="1" applyBorder="1" applyAlignment="1">
      <alignment/>
    </xf>
    <xf numFmtId="3" fontId="6" fillId="0" borderId="126" xfId="0" applyNumberFormat="1" applyFont="1" applyBorder="1" applyAlignment="1">
      <alignment/>
    </xf>
    <xf numFmtId="3" fontId="1" fillId="35" borderId="34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4" borderId="0" xfId="0" applyFill="1" applyBorder="1" applyAlignment="1">
      <alignment/>
    </xf>
    <xf numFmtId="0" fontId="1" fillId="37" borderId="55" xfId="0" applyFont="1" applyFill="1" applyBorder="1" applyAlignment="1">
      <alignment/>
    </xf>
    <xf numFmtId="0" fontId="1" fillId="37" borderId="56" xfId="0" applyFont="1" applyFill="1" applyBorder="1" applyAlignment="1">
      <alignment horizontal="center"/>
    </xf>
    <xf numFmtId="0" fontId="1" fillId="37" borderId="29" xfId="0" applyFont="1" applyFill="1" applyBorder="1" applyAlignment="1">
      <alignment/>
    </xf>
    <xf numFmtId="0" fontId="1" fillId="37" borderId="49" xfId="0" applyFont="1" applyFill="1" applyBorder="1" applyAlignment="1">
      <alignment horizontal="center"/>
    </xf>
    <xf numFmtId="3" fontId="1" fillId="37" borderId="49" xfId="0" applyNumberFormat="1" applyFont="1" applyFill="1" applyBorder="1" applyAlignment="1">
      <alignment horizontal="center"/>
    </xf>
    <xf numFmtId="0" fontId="1" fillId="37" borderId="5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3" fontId="1" fillId="34" borderId="51" xfId="0" applyNumberFormat="1" applyFont="1" applyFill="1" applyBorder="1" applyAlignment="1">
      <alignment horizontal="center"/>
    </xf>
    <xf numFmtId="0" fontId="1" fillId="34" borderId="52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9" xfId="0" applyFont="1" applyFill="1" applyBorder="1" applyAlignment="1">
      <alignment horizontal="center"/>
    </xf>
    <xf numFmtId="0" fontId="1" fillId="34" borderId="57" xfId="0" applyFont="1" applyFill="1" applyBorder="1" applyAlignment="1">
      <alignment/>
    </xf>
    <xf numFmtId="0" fontId="9" fillId="34" borderId="12" xfId="1" applyFont="1" applyFill="1" applyBorder="1" applyAlignment="1" applyProtection="1">
      <alignment/>
      <protection/>
    </xf>
    <xf numFmtId="3" fontId="10" fillId="0" borderId="137" xfId="0" applyNumberFormat="1" applyFont="1" applyFill="1" applyBorder="1" applyAlignment="1" applyProtection="1">
      <alignment/>
      <protection/>
    </xf>
    <xf numFmtId="3" fontId="2" fillId="34" borderId="138" xfId="4" applyNumberFormat="1" applyFont="1" applyFill="1" applyBorder="1" applyAlignment="1" applyProtection="1">
      <alignment horizontal="center"/>
      <protection/>
    </xf>
    <xf numFmtId="3" fontId="10" fillId="34" borderId="0" xfId="1" applyNumberFormat="1" applyFont="1" applyFill="1" applyBorder="1" applyAlignment="1" applyProtection="1">
      <alignment horizontal="center"/>
      <protection/>
    </xf>
    <xf numFmtId="0" fontId="10" fillId="34" borderId="12" xfId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3" fontId="1" fillId="37" borderId="56" xfId="0" applyNumberFormat="1" applyFont="1" applyFill="1" applyBorder="1" applyAlignment="1">
      <alignment horizontal="center"/>
    </xf>
    <xf numFmtId="0" fontId="1" fillId="37" borderId="57" xfId="0" applyFont="1" applyFill="1" applyBorder="1" applyAlignment="1">
      <alignment horizontal="left"/>
    </xf>
    <xf numFmtId="0" fontId="1" fillId="37" borderId="57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52" xfId="0" applyNumberFormat="1" applyFont="1" applyFill="1" applyBorder="1" applyAlignment="1" applyProtection="1">
      <alignment/>
      <protection/>
    </xf>
    <xf numFmtId="3" fontId="0" fillId="0" borderId="137" xfId="0" applyNumberFormat="1" applyFont="1" applyFill="1" applyBorder="1" applyAlignment="1" applyProtection="1">
      <alignment/>
      <protection/>
    </xf>
    <xf numFmtId="9" fontId="0" fillId="0" borderId="13" xfId="47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3" fontId="13" fillId="34" borderId="36" xfId="0" applyNumberFormat="1" applyFont="1" applyFill="1" applyBorder="1" applyAlignment="1">
      <alignment/>
    </xf>
    <xf numFmtId="0" fontId="10" fillId="34" borderId="54" xfId="0" applyFont="1" applyFill="1" applyBorder="1" applyAlignment="1">
      <alignment/>
    </xf>
    <xf numFmtId="0" fontId="10" fillId="34" borderId="52" xfId="0" applyFont="1" applyFill="1" applyBorder="1" applyAlignment="1">
      <alignment/>
    </xf>
    <xf numFmtId="0" fontId="18" fillId="36" borderId="0" xfId="0" applyFont="1" applyFill="1" applyAlignment="1">
      <alignment horizontal="center"/>
    </xf>
    <xf numFmtId="0" fontId="17" fillId="0" borderId="12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18" xfId="0" applyFont="1" applyBorder="1" applyAlignment="1">
      <alignment/>
    </xf>
    <xf numFmtId="3" fontId="17" fillId="0" borderId="18" xfId="0" applyNumberFormat="1" applyFont="1" applyFill="1" applyBorder="1" applyAlignment="1" applyProtection="1">
      <alignment/>
      <protection/>
    </xf>
    <xf numFmtId="0" fontId="17" fillId="34" borderId="18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8" fillId="38" borderId="27" xfId="0" applyFont="1" applyFill="1" applyBorder="1" applyAlignment="1">
      <alignment/>
    </xf>
    <xf numFmtId="9" fontId="10" fillId="0" borderId="52" xfId="47" applyFont="1" applyFill="1" applyBorder="1" applyAlignment="1" applyProtection="1">
      <alignment/>
      <protection/>
    </xf>
    <xf numFmtId="0" fontId="0" fillId="34" borderId="26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49" fontId="6" fillId="35" borderId="54" xfId="0" applyNumberFormat="1" applyFont="1" applyFill="1" applyBorder="1" applyAlignment="1">
      <alignment/>
    </xf>
    <xf numFmtId="9" fontId="1" fillId="36" borderId="27" xfId="47" applyFont="1" applyFill="1" applyBorder="1" applyAlignment="1" applyProtection="1">
      <alignment horizontal="center"/>
      <protection/>
    </xf>
    <xf numFmtId="9" fontId="1" fillId="35" borderId="27" xfId="47" applyFont="1" applyFill="1" applyBorder="1" applyAlignment="1" applyProtection="1">
      <alignment horizontal="center"/>
      <protection/>
    </xf>
    <xf numFmtId="3" fontId="1" fillId="0" borderId="27" xfId="4" applyNumberFormat="1" applyFont="1" applyFill="1" applyBorder="1" applyAlignment="1" applyProtection="1">
      <alignment horizontal="center"/>
      <protection/>
    </xf>
    <xf numFmtId="3" fontId="1" fillId="35" borderId="27" xfId="4" applyNumberFormat="1" applyFont="1" applyFill="1" applyBorder="1" applyAlignment="1" applyProtection="1">
      <alignment horizontal="center"/>
      <protection/>
    </xf>
    <xf numFmtId="3" fontId="0" fillId="0" borderId="27" xfId="4" applyNumberFormat="1" applyFont="1" applyFill="1" applyBorder="1" applyAlignment="1" applyProtection="1">
      <alignment horizontal="center"/>
      <protection/>
    </xf>
    <xf numFmtId="9" fontId="0" fillId="0" borderId="27" xfId="47" applyFont="1" applyFill="1" applyBorder="1" applyAlignment="1" applyProtection="1">
      <alignment horizontal="center"/>
      <protection/>
    </xf>
    <xf numFmtId="0" fontId="1" fillId="34" borderId="130" xfId="0" applyFont="1" applyFill="1" applyBorder="1" applyAlignment="1" applyProtection="1">
      <alignment/>
      <protection/>
    </xf>
    <xf numFmtId="3" fontId="1" fillId="34" borderId="27" xfId="4" applyNumberFormat="1" applyFont="1" applyFill="1" applyBorder="1" applyAlignment="1" applyProtection="1">
      <alignment/>
      <protection/>
    </xf>
    <xf numFmtId="3" fontId="1" fillId="34" borderId="18" xfId="2" applyNumberFormat="1" applyFont="1" applyFill="1" applyBorder="1" applyAlignment="1" applyProtection="1">
      <alignment horizontal="center"/>
      <protection/>
    </xf>
    <xf numFmtId="9" fontId="1" fillId="34" borderId="129" xfId="47" applyFont="1" applyFill="1" applyBorder="1" applyAlignment="1" applyProtection="1">
      <alignment horizontal="right"/>
      <protection/>
    </xf>
    <xf numFmtId="9" fontId="0" fillId="34" borderId="131" xfId="47" applyFont="1" applyFill="1" applyBorder="1" applyAlignment="1" applyProtection="1">
      <alignment horizontal="right"/>
      <protection/>
    </xf>
    <xf numFmtId="9" fontId="0" fillId="34" borderId="133" xfId="47" applyFont="1" applyFill="1" applyBorder="1" applyAlignment="1" applyProtection="1">
      <alignment horizontal="right"/>
      <protection/>
    </xf>
    <xf numFmtId="9" fontId="0" fillId="34" borderId="132" xfId="47" applyFont="1" applyFill="1" applyBorder="1" applyAlignment="1" applyProtection="1">
      <alignment horizontal="right"/>
      <protection/>
    </xf>
    <xf numFmtId="9" fontId="1" fillId="34" borderId="131" xfId="47" applyFont="1" applyFill="1" applyBorder="1" applyAlignment="1" applyProtection="1">
      <alignment horizontal="right"/>
      <protection/>
    </xf>
    <xf numFmtId="9" fontId="0" fillId="34" borderId="134" xfId="47" applyFont="1" applyFill="1" applyBorder="1" applyAlignment="1" applyProtection="1">
      <alignment horizontal="right"/>
      <protection/>
    </xf>
    <xf numFmtId="9" fontId="1" fillId="34" borderId="139" xfId="47" applyFont="1" applyFill="1" applyBorder="1" applyAlignment="1" applyProtection="1">
      <alignment horizontal="right"/>
      <protection/>
    </xf>
    <xf numFmtId="9" fontId="1" fillId="34" borderId="132" xfId="47" applyFont="1" applyFill="1" applyBorder="1" applyAlignment="1" applyProtection="1">
      <alignment horizontal="right"/>
      <protection/>
    </xf>
    <xf numFmtId="9" fontId="1" fillId="34" borderId="140" xfId="47" applyFont="1" applyFill="1" applyBorder="1" applyAlignment="1" applyProtection="1">
      <alignment horizontal="right"/>
      <protection/>
    </xf>
    <xf numFmtId="0" fontId="1" fillId="34" borderId="129" xfId="0" applyFont="1" applyFill="1" applyBorder="1" applyAlignment="1" applyProtection="1">
      <alignment/>
      <protection/>
    </xf>
    <xf numFmtId="9" fontId="1" fillId="34" borderId="27" xfId="47" applyFont="1" applyFill="1" applyBorder="1" applyAlignment="1" applyProtection="1">
      <alignment horizontal="center"/>
      <protection/>
    </xf>
    <xf numFmtId="3" fontId="1" fillId="34" borderId="18" xfId="4" applyNumberFormat="1" applyFont="1" applyFill="1" applyBorder="1" applyAlignment="1" applyProtection="1">
      <alignment/>
      <protection/>
    </xf>
    <xf numFmtId="3" fontId="1" fillId="34" borderId="129" xfId="4" applyNumberFormat="1" applyFont="1" applyFill="1" applyBorder="1" applyAlignment="1" applyProtection="1">
      <alignment/>
      <protection/>
    </xf>
    <xf numFmtId="3" fontId="0" fillId="34" borderId="131" xfId="0" applyNumberFormat="1" applyFont="1" applyFill="1" applyBorder="1" applyAlignment="1" applyProtection="1">
      <alignment/>
      <protection/>
    </xf>
    <xf numFmtId="3" fontId="0" fillId="34" borderId="132" xfId="0" applyNumberFormat="1" applyFont="1" applyFill="1" applyBorder="1" applyAlignment="1" applyProtection="1">
      <alignment/>
      <protection/>
    </xf>
    <xf numFmtId="3" fontId="0" fillId="34" borderId="133" xfId="0" applyNumberFormat="1" applyFont="1" applyFill="1" applyBorder="1" applyAlignment="1" applyProtection="1">
      <alignment/>
      <protection/>
    </xf>
    <xf numFmtId="3" fontId="1" fillId="34" borderId="131" xfId="4" applyNumberFormat="1" applyFont="1" applyFill="1" applyBorder="1" applyAlignment="1" applyProtection="1">
      <alignment/>
      <protection/>
    </xf>
    <xf numFmtId="3" fontId="1" fillId="34" borderId="131" xfId="0" applyNumberFormat="1" applyFont="1" applyFill="1" applyBorder="1" applyAlignment="1" applyProtection="1">
      <alignment/>
      <protection/>
    </xf>
    <xf numFmtId="3" fontId="1" fillId="34" borderId="133" xfId="0" applyNumberFormat="1" applyFont="1" applyFill="1" applyBorder="1" applyAlignment="1" applyProtection="1">
      <alignment/>
      <protection/>
    </xf>
    <xf numFmtId="3" fontId="1" fillId="34" borderId="13" xfId="4" applyNumberFormat="1" applyFont="1" applyFill="1" applyBorder="1" applyAlignment="1" applyProtection="1">
      <alignment/>
      <protection/>
    </xf>
    <xf numFmtId="3" fontId="1" fillId="34" borderId="129" xfId="4" applyNumberFormat="1" applyFont="1" applyFill="1" applyBorder="1" applyAlignment="1" applyProtection="1">
      <alignment horizontal="right"/>
      <protection/>
    </xf>
    <xf numFmtId="3" fontId="0" fillId="34" borderId="131" xfId="0" applyNumberFormat="1" applyFont="1" applyFill="1" applyBorder="1" applyAlignment="1" applyProtection="1">
      <alignment horizontal="right"/>
      <protection/>
    </xf>
    <xf numFmtId="3" fontId="0" fillId="34" borderId="133" xfId="0" applyNumberFormat="1" applyFont="1" applyFill="1" applyBorder="1" applyAlignment="1" applyProtection="1">
      <alignment horizontal="right"/>
      <protection/>
    </xf>
    <xf numFmtId="3" fontId="0" fillId="34" borderId="134" xfId="0" applyNumberFormat="1" applyFont="1" applyFill="1" applyBorder="1" applyAlignment="1" applyProtection="1">
      <alignment horizontal="right"/>
      <protection/>
    </xf>
    <xf numFmtId="3" fontId="0" fillId="34" borderId="131" xfId="4" applyNumberFormat="1" applyFont="1" applyFill="1" applyBorder="1" applyAlignment="1" applyProtection="1">
      <alignment horizontal="right"/>
      <protection/>
    </xf>
    <xf numFmtId="3" fontId="1" fillId="34" borderId="131" xfId="4" applyNumberFormat="1" applyFont="1" applyFill="1" applyBorder="1" applyAlignment="1" applyProtection="1">
      <alignment horizontal="right"/>
      <protection/>
    </xf>
    <xf numFmtId="3" fontId="0" fillId="34" borderId="133" xfId="4" applyNumberFormat="1" applyFont="1" applyFill="1" applyBorder="1" applyAlignment="1" applyProtection="1">
      <alignment horizontal="right"/>
      <protection/>
    </xf>
    <xf numFmtId="3" fontId="1" fillId="34" borderId="133" xfId="0" applyNumberFormat="1" applyFont="1" applyFill="1" applyBorder="1" applyAlignment="1" applyProtection="1">
      <alignment horizontal="right"/>
      <protection/>
    </xf>
    <xf numFmtId="3" fontId="1" fillId="34" borderId="131" xfId="0" applyNumberFormat="1" applyFont="1" applyFill="1" applyBorder="1" applyAlignment="1" applyProtection="1">
      <alignment horizontal="right"/>
      <protection/>
    </xf>
    <xf numFmtId="9" fontId="0" fillId="34" borderId="133" xfId="47" applyFont="1" applyFill="1" applyBorder="1" applyAlignment="1" applyProtection="1">
      <alignment horizontal="center"/>
      <protection/>
    </xf>
    <xf numFmtId="9" fontId="1" fillId="34" borderId="132" xfId="47" applyFont="1" applyFill="1" applyBorder="1" applyAlignment="1" applyProtection="1">
      <alignment horizontal="left"/>
      <protection/>
    </xf>
    <xf numFmtId="9" fontId="0" fillId="34" borderId="18" xfId="47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18" fillId="35" borderId="27" xfId="47" applyFont="1" applyFill="1" applyBorder="1" applyAlignment="1">
      <alignment horizontal="center"/>
    </xf>
    <xf numFmtId="9" fontId="18" fillId="35" borderId="28" xfId="47" applyFont="1" applyFill="1" applyBorder="1" applyAlignment="1">
      <alignment horizontal="center"/>
    </xf>
    <xf numFmtId="9" fontId="18" fillId="35" borderId="18" xfId="47" applyFont="1" applyFill="1" applyBorder="1" applyAlignment="1">
      <alignment horizontal="center"/>
    </xf>
    <xf numFmtId="9" fontId="18" fillId="35" borderId="36" xfId="47" applyFont="1" applyFill="1" applyBorder="1" applyAlignment="1">
      <alignment horizontal="center"/>
    </xf>
    <xf numFmtId="9" fontId="18" fillId="34" borderId="130" xfId="47" applyFont="1" applyFill="1" applyBorder="1" applyAlignment="1">
      <alignment horizontal="center"/>
    </xf>
    <xf numFmtId="0" fontId="9" fillId="34" borderId="18" xfId="2" applyFont="1" applyFill="1" applyBorder="1" applyAlignment="1">
      <alignment horizontal="center"/>
    </xf>
    <xf numFmtId="9" fontId="3" fillId="35" borderId="30" xfId="47" applyFont="1" applyFill="1" applyBorder="1" applyAlignment="1" applyProtection="1">
      <alignment horizontal="center"/>
      <protection/>
    </xf>
    <xf numFmtId="9" fontId="3" fillId="35" borderId="60" xfId="47" applyFont="1" applyFill="1" applyBorder="1" applyAlignment="1" applyProtection="1">
      <alignment horizontal="center"/>
      <protection/>
    </xf>
    <xf numFmtId="9" fontId="2" fillId="34" borderId="61" xfId="47" applyFont="1" applyFill="1" applyBorder="1" applyAlignment="1" applyProtection="1">
      <alignment horizontal="center"/>
      <protection/>
    </xf>
    <xf numFmtId="9" fontId="3" fillId="35" borderId="63" xfId="47" applyFont="1" applyFill="1" applyBorder="1" applyAlignment="1" applyProtection="1">
      <alignment horizontal="center"/>
      <protection/>
    </xf>
    <xf numFmtId="9" fontId="2" fillId="34" borderId="66" xfId="47" applyFont="1" applyFill="1" applyBorder="1" applyAlignment="1" applyProtection="1">
      <alignment horizontal="center"/>
      <protection/>
    </xf>
    <xf numFmtId="0" fontId="15" fillId="33" borderId="38" xfId="0" applyFont="1" applyFill="1" applyBorder="1" applyAlignment="1" applyProtection="1">
      <alignment/>
      <protection/>
    </xf>
    <xf numFmtId="3" fontId="18" fillId="34" borderId="130" xfId="2" applyNumberFormat="1" applyFont="1" applyFill="1" applyBorder="1" applyAlignment="1" applyProtection="1">
      <alignment horizontal="center"/>
      <protection/>
    </xf>
    <xf numFmtId="3" fontId="18" fillId="34" borderId="34" xfId="2" applyNumberFormat="1" applyFont="1" applyFill="1" applyBorder="1" applyAlignment="1" applyProtection="1">
      <alignment horizontal="center"/>
      <protection/>
    </xf>
    <xf numFmtId="3" fontId="17" fillId="33" borderId="38" xfId="0" applyNumberFormat="1" applyFont="1" applyFill="1" applyBorder="1" applyAlignment="1" applyProtection="1">
      <alignment/>
      <protection/>
    </xf>
    <xf numFmtId="9" fontId="2" fillId="34" borderId="55" xfId="47" applyFont="1" applyFill="1" applyBorder="1" applyAlignment="1" applyProtection="1">
      <alignment horizontal="center"/>
      <protection/>
    </xf>
    <xf numFmtId="3" fontId="18" fillId="34" borderId="38" xfId="2" applyNumberFormat="1" applyFont="1" applyFill="1" applyBorder="1" applyAlignment="1" applyProtection="1">
      <alignment/>
      <protection/>
    </xf>
    <xf numFmtId="9" fontId="3" fillId="35" borderId="125" xfId="47" applyFont="1" applyFill="1" applyBorder="1" applyAlignment="1" applyProtection="1">
      <alignment horizontal="center"/>
      <protection/>
    </xf>
    <xf numFmtId="9" fontId="2" fillId="34" borderId="62" xfId="47" applyFont="1" applyFill="1" applyBorder="1" applyAlignment="1" applyProtection="1">
      <alignment horizontal="center"/>
      <protection/>
    </xf>
    <xf numFmtId="9" fontId="2" fillId="34" borderId="64" xfId="47" applyFont="1" applyFill="1" applyBorder="1" applyAlignment="1" applyProtection="1">
      <alignment horizontal="center"/>
      <protection/>
    </xf>
    <xf numFmtId="9" fontId="2" fillId="34" borderId="65" xfId="47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/>
      <protection/>
    </xf>
    <xf numFmtId="49" fontId="1" fillId="34" borderId="18" xfId="2" applyNumberFormat="1" applyFont="1" applyFill="1" applyBorder="1" applyAlignment="1" applyProtection="1">
      <alignment horizontal="center"/>
      <protection/>
    </xf>
    <xf numFmtId="49" fontId="9" fillId="34" borderId="18" xfId="2" applyNumberFormat="1" applyFont="1" applyFill="1" applyBorder="1" applyAlignment="1">
      <alignment horizontal="center"/>
    </xf>
    <xf numFmtId="0" fontId="9" fillId="34" borderId="0" xfId="2" applyFont="1" applyFill="1" applyBorder="1" applyAlignment="1">
      <alignment horizontal="center"/>
    </xf>
    <xf numFmtId="3" fontId="9" fillId="34" borderId="0" xfId="2" applyNumberFormat="1" applyFont="1" applyFill="1" applyBorder="1" applyAlignment="1" applyProtection="1">
      <alignment horizontal="center"/>
      <protection/>
    </xf>
    <xf numFmtId="0" fontId="9" fillId="34" borderId="28" xfId="2" applyFont="1" applyFill="1" applyBorder="1" applyAlignment="1">
      <alignment horizontal="center"/>
    </xf>
    <xf numFmtId="49" fontId="1" fillId="34" borderId="141" xfId="2" applyNumberFormat="1" applyFont="1" applyFill="1" applyBorder="1" applyAlignment="1" applyProtection="1">
      <alignment horizontal="center"/>
      <protection/>
    </xf>
    <xf numFmtId="0" fontId="18" fillId="34" borderId="18" xfId="2" applyFont="1" applyFill="1" applyBorder="1" applyAlignment="1">
      <alignment horizontal="center"/>
    </xf>
    <xf numFmtId="0" fontId="17" fillId="33" borderId="38" xfId="0" applyFont="1" applyFill="1" applyBorder="1" applyAlignment="1" applyProtection="1">
      <alignment/>
      <protection/>
    </xf>
    <xf numFmtId="0" fontId="18" fillId="0" borderId="34" xfId="0" applyFont="1" applyBorder="1" applyAlignment="1">
      <alignment horizontal="center"/>
    </xf>
    <xf numFmtId="0" fontId="18" fillId="0" borderId="130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0" fillId="0" borderId="34" xfId="0" applyBorder="1" applyAlignment="1">
      <alignment/>
    </xf>
    <xf numFmtId="0" fontId="0" fillId="34" borderId="110" xfId="0" applyFill="1" applyBorder="1" applyAlignment="1">
      <alignment/>
    </xf>
    <xf numFmtId="0" fontId="0" fillId="34" borderId="142" xfId="0" applyFill="1" applyBorder="1" applyAlignment="1">
      <alignment/>
    </xf>
    <xf numFmtId="9" fontId="0" fillId="34" borderId="53" xfId="47" applyFont="1" applyFill="1" applyBorder="1" applyAlignment="1">
      <alignment horizontal="center"/>
    </xf>
    <xf numFmtId="9" fontId="1" fillId="35" borderId="27" xfId="47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1" fillId="35" borderId="130" xfId="0" applyFont="1" applyFill="1" applyBorder="1" applyAlignment="1">
      <alignment/>
    </xf>
    <xf numFmtId="0" fontId="0" fillId="34" borderId="143" xfId="0" applyFill="1" applyBorder="1" applyAlignment="1">
      <alignment/>
    </xf>
    <xf numFmtId="0" fontId="1" fillId="34" borderId="110" xfId="0" applyFont="1" applyFill="1" applyBorder="1" applyAlignment="1">
      <alignment/>
    </xf>
    <xf numFmtId="0" fontId="1" fillId="37" borderId="119" xfId="0" applyFont="1" applyFill="1" applyBorder="1" applyAlignment="1">
      <alignment/>
    </xf>
    <xf numFmtId="0" fontId="1" fillId="37" borderId="142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4" borderId="144" xfId="0" applyFont="1" applyFill="1" applyBorder="1" applyAlignment="1">
      <alignment/>
    </xf>
    <xf numFmtId="0" fontId="1" fillId="34" borderId="56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/>
    </xf>
    <xf numFmtId="9" fontId="0" fillId="34" borderId="49" xfId="47" applyFont="1" applyFill="1" applyBorder="1" applyAlignment="1">
      <alignment horizontal="center"/>
    </xf>
    <xf numFmtId="3" fontId="3" fillId="0" borderId="25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 wrapText="1"/>
    </xf>
    <xf numFmtId="3" fontId="10" fillId="0" borderId="26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>
      <alignment horizontal="center"/>
    </xf>
    <xf numFmtId="9" fontId="0" fillId="34" borderId="49" xfId="47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35" borderId="2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34" borderId="122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10" fillId="0" borderId="50" xfId="0" applyNumberFormat="1" applyFont="1" applyFill="1" applyBorder="1" applyAlignment="1" applyProtection="1">
      <alignment/>
      <protection/>
    </xf>
    <xf numFmtId="0" fontId="10" fillId="0" borderId="48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2" xfId="0" applyFont="1" applyBorder="1" applyAlignment="1">
      <alignment horizontal="left"/>
    </xf>
    <xf numFmtId="0" fontId="0" fillId="35" borderId="66" xfId="0" applyFill="1" applyBorder="1" applyAlignment="1">
      <alignment/>
    </xf>
    <xf numFmtId="0" fontId="0" fillId="34" borderId="43" xfId="0" applyFill="1" applyBorder="1" applyAlignment="1">
      <alignment horizontal="center"/>
    </xf>
    <xf numFmtId="3" fontId="10" fillId="0" borderId="54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9" fontId="0" fillId="34" borderId="47" xfId="47" applyFont="1" applyFill="1" applyBorder="1" applyAlignment="1">
      <alignment horizontal="center"/>
    </xf>
    <xf numFmtId="9" fontId="0" fillId="34" borderId="51" xfId="47" applyFont="1" applyFill="1" applyBorder="1" applyAlignment="1">
      <alignment horizontal="center"/>
    </xf>
    <xf numFmtId="9" fontId="0" fillId="34" borderId="43" xfId="47" applyFont="1" applyFill="1" applyBorder="1" applyAlignment="1">
      <alignment horizontal="center"/>
    </xf>
    <xf numFmtId="9" fontId="0" fillId="34" borderId="136" xfId="47" applyFont="1" applyFill="1" applyBorder="1" applyAlignment="1">
      <alignment horizontal="center"/>
    </xf>
    <xf numFmtId="9" fontId="1" fillId="35" borderId="51" xfId="47" applyFont="1" applyFill="1" applyBorder="1" applyAlignment="1">
      <alignment horizontal="center"/>
    </xf>
    <xf numFmtId="9" fontId="1" fillId="34" borderId="0" xfId="47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5" borderId="27" xfId="0" applyFont="1" applyFill="1" applyBorder="1" applyAlignment="1">
      <alignment horizontal="center"/>
    </xf>
    <xf numFmtId="3" fontId="1" fillId="35" borderId="27" xfId="50" applyNumberFormat="1" applyFont="1" applyFill="1" applyBorder="1" applyAlignment="1" applyProtection="1">
      <alignment horizontal="center"/>
      <protection/>
    </xf>
    <xf numFmtId="3" fontId="10" fillId="0" borderId="18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>
      <alignment/>
    </xf>
    <xf numFmtId="9" fontId="9" fillId="35" borderId="28" xfId="47" applyFont="1" applyFill="1" applyBorder="1" applyAlignment="1">
      <alignment horizontal="center"/>
    </xf>
    <xf numFmtId="0" fontId="10" fillId="0" borderId="18" xfId="0" applyFont="1" applyBorder="1" applyAlignment="1">
      <alignment/>
    </xf>
    <xf numFmtId="9" fontId="9" fillId="35" borderId="18" xfId="47" applyFont="1" applyFill="1" applyBorder="1" applyAlignment="1">
      <alignment horizontal="center"/>
    </xf>
    <xf numFmtId="9" fontId="9" fillId="35" borderId="36" xfId="47" applyFont="1" applyFill="1" applyBorder="1" applyAlignment="1">
      <alignment horizontal="center"/>
    </xf>
    <xf numFmtId="0" fontId="10" fillId="0" borderId="36" xfId="0" applyFont="1" applyBorder="1" applyAlignment="1">
      <alignment horizontal="left"/>
    </xf>
    <xf numFmtId="3" fontId="10" fillId="0" borderId="18" xfId="0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 vertical="center" textRotation="180" wrapText="1"/>
      <protection locked="0"/>
    </xf>
    <xf numFmtId="0" fontId="0" fillId="0" borderId="10" xfId="0" applyFont="1" applyBorder="1" applyAlignment="1" applyProtection="1">
      <alignment vertical="center" textRotation="180" wrapText="1"/>
      <protection locked="0"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4" borderId="38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1" fillId="0" borderId="26" xfId="0" applyFont="1" applyFill="1" applyBorder="1" applyAlignment="1" applyProtection="1">
      <alignment horizontal="center"/>
      <protection locked="0"/>
    </xf>
    <xf numFmtId="9" fontId="0" fillId="34" borderId="140" xfId="47" applyFont="1" applyFill="1" applyBorder="1" applyAlignment="1" applyProtection="1">
      <alignment horizontal="right"/>
      <protection/>
    </xf>
    <xf numFmtId="3" fontId="1" fillId="0" borderId="26" xfId="0" applyNumberFormat="1" applyFont="1" applyFill="1" applyBorder="1" applyAlignment="1">
      <alignment horizontal="center"/>
    </xf>
    <xf numFmtId="3" fontId="3" fillId="0" borderId="37" xfId="4" applyNumberFormat="1" applyFont="1" applyFill="1" applyBorder="1" applyAlignment="1" applyProtection="1">
      <alignment horizontal="center"/>
      <protection/>
    </xf>
    <xf numFmtId="3" fontId="1" fillId="0" borderId="58" xfId="4" applyNumberFormat="1" applyFont="1" applyFill="1" applyBorder="1" applyAlignment="1">
      <alignment horizontal="center"/>
    </xf>
    <xf numFmtId="3" fontId="2" fillId="0" borderId="58" xfId="4" applyNumberFormat="1" applyFont="1" applyFill="1" applyBorder="1" applyAlignment="1" applyProtection="1">
      <alignment horizontal="center"/>
      <protection/>
    </xf>
    <xf numFmtId="3" fontId="0" fillId="0" borderId="145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9" fontId="1" fillId="34" borderId="34" xfId="47" applyFont="1" applyFill="1" applyBorder="1" applyAlignment="1" applyProtection="1">
      <alignment horizontal="right"/>
      <protection/>
    </xf>
    <xf numFmtId="9" fontId="1" fillId="34" borderId="133" xfId="47" applyFont="1" applyFill="1" applyBorder="1" applyAlignment="1" applyProtection="1">
      <alignment horizontal="right"/>
      <protection/>
    </xf>
    <xf numFmtId="3" fontId="1" fillId="0" borderId="0" xfId="4" applyNumberFormat="1" applyFont="1" applyFill="1" applyBorder="1" applyAlignment="1">
      <alignment horizontal="center"/>
    </xf>
    <xf numFmtId="9" fontId="0" fillId="34" borderId="59" xfId="47" applyFont="1" applyFill="1" applyBorder="1" applyAlignment="1">
      <alignment horizontal="center"/>
    </xf>
    <xf numFmtId="9" fontId="0" fillId="34" borderId="10" xfId="47" applyFont="1" applyFill="1" applyBorder="1" applyAlignment="1">
      <alignment horizontal="center"/>
    </xf>
    <xf numFmtId="0" fontId="1" fillId="34" borderId="28" xfId="2" applyFont="1" applyFill="1" applyBorder="1" applyAlignment="1">
      <alignment horizontal="center"/>
    </xf>
    <xf numFmtId="9" fontId="0" fillId="34" borderId="25" xfId="47" applyFont="1" applyFill="1" applyBorder="1" applyAlignment="1">
      <alignment horizontal="center"/>
    </xf>
    <xf numFmtId="0" fontId="0" fillId="34" borderId="123" xfId="0" applyFill="1" applyBorder="1" applyAlignment="1">
      <alignment/>
    </xf>
    <xf numFmtId="0" fontId="0" fillId="34" borderId="58" xfId="0" applyFill="1" applyBorder="1" applyAlignment="1">
      <alignment/>
    </xf>
    <xf numFmtId="4" fontId="0" fillId="34" borderId="59" xfId="0" applyNumberFormat="1" applyFill="1" applyBorder="1" applyAlignment="1">
      <alignment horizontal="center"/>
    </xf>
    <xf numFmtId="4" fontId="1" fillId="35" borderId="34" xfId="0" applyNumberFormat="1" applyFont="1" applyFill="1" applyBorder="1" applyAlignment="1">
      <alignment horizontal="center"/>
    </xf>
    <xf numFmtId="3" fontId="0" fillId="35" borderId="53" xfId="0" applyNumberFormat="1" applyFill="1" applyBorder="1" applyAlignment="1">
      <alignment horizontal="center"/>
    </xf>
    <xf numFmtId="3" fontId="0" fillId="34" borderId="136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0" fillId="34" borderId="49" xfId="0" applyNumberFormat="1" applyFill="1" applyBorder="1" applyAlignment="1">
      <alignment horizontal="center"/>
    </xf>
    <xf numFmtId="4" fontId="1" fillId="35" borderId="27" xfId="0" applyNumberFormat="1" applyFont="1" applyFill="1" applyBorder="1" applyAlignment="1">
      <alignment horizontal="center"/>
    </xf>
    <xf numFmtId="4" fontId="1" fillId="35" borderId="38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8" fillId="38" borderId="38" xfId="0" applyNumberFormat="1" applyFont="1" applyFill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2" xfId="0" applyNumberFormat="1" applyFont="1" applyFill="1" applyBorder="1" applyAlignment="1" applyProtection="1">
      <alignment horizontal="center"/>
      <protection/>
    </xf>
    <xf numFmtId="4" fontId="17" fillId="0" borderId="12" xfId="0" applyNumberFormat="1" applyFont="1" applyBorder="1" applyAlignment="1">
      <alignment horizontal="center"/>
    </xf>
    <xf numFmtId="4" fontId="17" fillId="34" borderId="12" xfId="0" applyNumberFormat="1" applyFont="1" applyFill="1" applyBorder="1" applyAlignment="1">
      <alignment horizontal="center"/>
    </xf>
    <xf numFmtId="4" fontId="18" fillId="38" borderId="38" xfId="0" applyNumberFormat="1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12" xfId="0" applyNumberFormat="1" applyFont="1" applyFill="1" applyBorder="1" applyAlignment="1" applyProtection="1">
      <alignment horizontal="center"/>
      <protection/>
    </xf>
    <xf numFmtId="4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/>
    </xf>
    <xf numFmtId="4" fontId="17" fillId="34" borderId="0" xfId="0" applyNumberFormat="1" applyFont="1" applyFill="1" applyAlignment="1">
      <alignment horizontal="center"/>
    </xf>
    <xf numFmtId="4" fontId="10" fillId="34" borderId="31" xfId="0" applyNumberFormat="1" applyFont="1" applyFill="1" applyBorder="1" applyAlignment="1">
      <alignment horizontal="center"/>
    </xf>
    <xf numFmtId="4" fontId="10" fillId="34" borderId="12" xfId="0" applyNumberFormat="1" applyFont="1" applyFill="1" applyBorder="1" applyAlignment="1">
      <alignment horizontal="center"/>
    </xf>
    <xf numFmtId="4" fontId="17" fillId="34" borderId="12" xfId="0" applyNumberFormat="1" applyFont="1" applyFill="1" applyBorder="1" applyAlignment="1">
      <alignment horizontal="center"/>
    </xf>
    <xf numFmtId="4" fontId="17" fillId="34" borderId="38" xfId="0" applyNumberFormat="1" applyFont="1" applyFill="1" applyBorder="1" applyAlignment="1">
      <alignment horizontal="center"/>
    </xf>
    <xf numFmtId="4" fontId="19" fillId="34" borderId="0" xfId="0" applyNumberFormat="1" applyFont="1" applyFill="1" applyAlignment="1">
      <alignment horizontal="center"/>
    </xf>
    <xf numFmtId="4" fontId="17" fillId="34" borderId="31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3" fillId="35" borderId="63" xfId="4" applyNumberFormat="1" applyFont="1" applyFill="1" applyBorder="1" applyAlignment="1" applyProtection="1">
      <alignment horizontal="center"/>
      <protection/>
    </xf>
    <xf numFmtId="4" fontId="2" fillId="34" borderId="61" xfId="4" applyNumberFormat="1" applyFont="1" applyFill="1" applyBorder="1" applyAlignment="1" applyProtection="1">
      <alignment horizontal="center"/>
      <protection/>
    </xf>
    <xf numFmtId="4" fontId="3" fillId="35" borderId="30" xfId="2" applyNumberFormat="1" applyFont="1" applyFill="1" applyBorder="1" applyAlignment="1" applyProtection="1">
      <alignment horizontal="center"/>
      <protection/>
    </xf>
    <xf numFmtId="9" fontId="12" fillId="34" borderId="61" xfId="47" applyFont="1" applyFill="1" applyBorder="1" applyAlignment="1" applyProtection="1">
      <alignment horizontal="center"/>
      <protection/>
    </xf>
    <xf numFmtId="3" fontId="1" fillId="34" borderId="133" xfId="4" applyNumberFormat="1" applyFont="1" applyFill="1" applyBorder="1" applyAlignment="1" applyProtection="1">
      <alignment horizontal="right"/>
      <protection/>
    </xf>
    <xf numFmtId="3" fontId="0" fillId="34" borderId="132" xfId="0" applyNumberFormat="1" applyFont="1" applyFill="1" applyBorder="1" applyAlignment="1" applyProtection="1">
      <alignment horizontal="right"/>
      <protection/>
    </xf>
    <xf numFmtId="3" fontId="0" fillId="34" borderId="139" xfId="0" applyNumberFormat="1" applyFont="1" applyFill="1" applyBorder="1" applyAlignment="1" applyProtection="1">
      <alignment horizontal="right"/>
      <protection/>
    </xf>
    <xf numFmtId="3" fontId="1" fillId="34" borderId="132" xfId="4" applyNumberFormat="1" applyFont="1" applyFill="1" applyBorder="1" applyAlignment="1" applyProtection="1">
      <alignment horizontal="right"/>
      <protection/>
    </xf>
    <xf numFmtId="3" fontId="1" fillId="34" borderId="132" xfId="0" applyNumberFormat="1" applyFont="1" applyFill="1" applyBorder="1" applyAlignment="1" applyProtection="1">
      <alignment horizontal="right"/>
      <protection/>
    </xf>
    <xf numFmtId="3" fontId="1" fillId="34" borderId="140" xfId="0" applyNumberFormat="1" applyFont="1" applyFill="1" applyBorder="1" applyAlignment="1" applyProtection="1">
      <alignment horizontal="right"/>
      <protection/>
    </xf>
    <xf numFmtId="3" fontId="0" fillId="36" borderId="132" xfId="0" applyNumberFormat="1" applyFont="1" applyFill="1" applyBorder="1" applyAlignment="1" applyProtection="1">
      <alignment horizontal="right"/>
      <protection/>
    </xf>
    <xf numFmtId="3" fontId="1" fillId="36" borderId="139" xfId="0" applyNumberFormat="1" applyFont="1" applyFill="1" applyBorder="1" applyAlignment="1" applyProtection="1">
      <alignment horizontal="right"/>
      <protection/>
    </xf>
    <xf numFmtId="3" fontId="1" fillId="36" borderId="132" xfId="4" applyNumberFormat="1" applyFont="1" applyFill="1" applyBorder="1" applyAlignment="1" applyProtection="1">
      <alignment horizontal="right"/>
      <protection/>
    </xf>
    <xf numFmtId="3" fontId="1" fillId="36" borderId="132" xfId="0" applyNumberFormat="1" applyFont="1" applyFill="1" applyBorder="1" applyAlignment="1" applyProtection="1">
      <alignment horizontal="right"/>
      <protection/>
    </xf>
    <xf numFmtId="3" fontId="1" fillId="36" borderId="140" xfId="0" applyNumberFormat="1" applyFont="1" applyFill="1" applyBorder="1" applyAlignment="1" applyProtection="1">
      <alignment horizontal="right"/>
      <protection/>
    </xf>
    <xf numFmtId="4" fontId="1" fillId="36" borderId="27" xfId="4" applyNumberFormat="1" applyFont="1" applyFill="1" applyBorder="1" applyAlignment="1" applyProtection="1">
      <alignment/>
      <protection/>
    </xf>
    <xf numFmtId="4" fontId="1" fillId="35" borderId="27" xfId="4" applyNumberFormat="1" applyFont="1" applyFill="1" applyBorder="1" applyAlignment="1" applyProtection="1">
      <alignment/>
      <protection/>
    </xf>
    <xf numFmtId="4" fontId="0" fillId="0" borderId="27" xfId="4" applyNumberFormat="1" applyFont="1" applyFill="1" applyBorder="1" applyAlignment="1" applyProtection="1">
      <alignment/>
      <protection/>
    </xf>
    <xf numFmtId="4" fontId="0" fillId="0" borderId="81" xfId="0" applyNumberFormat="1" applyFont="1" applyFill="1" applyBorder="1" applyAlignment="1" applyProtection="1">
      <alignment/>
      <protection locked="0"/>
    </xf>
    <xf numFmtId="4" fontId="1" fillId="35" borderId="81" xfId="1" applyNumberFormat="1" applyFont="1" applyFill="1" applyBorder="1" applyAlignment="1" applyProtection="1">
      <alignment/>
      <protection/>
    </xf>
    <xf numFmtId="4" fontId="1" fillId="34" borderId="131" xfId="0" applyNumberFormat="1" applyFont="1" applyFill="1" applyBorder="1" applyAlignment="1" applyProtection="1">
      <alignment horizontal="right"/>
      <protection/>
    </xf>
    <xf numFmtId="4" fontId="1" fillId="36" borderId="131" xfId="0" applyNumberFormat="1" applyFont="1" applyFill="1" applyBorder="1" applyAlignment="1" applyProtection="1">
      <alignment horizontal="right"/>
      <protection/>
    </xf>
    <xf numFmtId="4" fontId="0" fillId="0" borderId="87" xfId="0" applyNumberFormat="1" applyFont="1" applyFill="1" applyBorder="1" applyAlignment="1" applyProtection="1">
      <alignment/>
      <protection locked="0"/>
    </xf>
    <xf numFmtId="4" fontId="1" fillId="35" borderId="87" xfId="1" applyNumberFormat="1" applyFont="1" applyFill="1" applyBorder="1" applyAlignment="1" applyProtection="1">
      <alignment/>
      <protection/>
    </xf>
    <xf numFmtId="4" fontId="1" fillId="36" borderId="140" xfId="4" applyNumberFormat="1" applyFont="1" applyFill="1" applyBorder="1" applyAlignment="1" applyProtection="1">
      <alignment/>
      <protection/>
    </xf>
    <xf numFmtId="4" fontId="1" fillId="34" borderId="140" xfId="4" applyNumberFormat="1" applyFont="1" applyFill="1" applyBorder="1" applyAlignment="1" applyProtection="1">
      <alignment/>
      <protection/>
    </xf>
    <xf numFmtId="4" fontId="1" fillId="34" borderId="27" xfId="4" applyNumberFormat="1" applyFont="1" applyFill="1" applyBorder="1" applyAlignment="1" applyProtection="1">
      <alignment horizontal="center"/>
      <protection/>
    </xf>
    <xf numFmtId="4" fontId="1" fillId="36" borderId="27" xfId="4" applyNumberFormat="1" applyFont="1" applyFill="1" applyBorder="1" applyAlignment="1" applyProtection="1">
      <alignment horizontal="center"/>
      <protection/>
    </xf>
    <xf numFmtId="4" fontId="1" fillId="35" borderId="27" xfId="4" applyNumberFormat="1" applyFont="1" applyFill="1" applyBorder="1" applyAlignment="1" applyProtection="1">
      <alignment horizontal="center"/>
      <protection/>
    </xf>
    <xf numFmtId="4" fontId="0" fillId="0" borderId="27" xfId="4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11" xfId="0" applyFill="1" applyBorder="1" applyAlignment="1">
      <alignment/>
    </xf>
    <xf numFmtId="3" fontId="1" fillId="0" borderId="27" xfId="0" applyNumberFormat="1" applyFont="1" applyBorder="1" applyAlignment="1">
      <alignment/>
    </xf>
    <xf numFmtId="4" fontId="33" fillId="35" borderId="30" xfId="2" applyNumberFormat="1" applyFont="1" applyFill="1" applyBorder="1" applyAlignment="1" applyProtection="1">
      <alignment horizontal="center"/>
      <protection/>
    </xf>
    <xf numFmtId="3" fontId="33" fillId="35" borderId="60" xfId="4" applyNumberFormat="1" applyFont="1" applyFill="1" applyBorder="1" applyAlignment="1" applyProtection="1">
      <alignment horizontal="center"/>
      <protection/>
    </xf>
    <xf numFmtId="3" fontId="34" fillId="34" borderId="61" xfId="4" applyNumberFormat="1" applyFont="1" applyFill="1" applyBorder="1" applyAlignment="1" applyProtection="1">
      <alignment horizontal="center"/>
      <protection/>
    </xf>
    <xf numFmtId="0" fontId="33" fillId="35" borderId="63" xfId="4" applyFont="1" applyFill="1" applyBorder="1" applyAlignment="1" applyProtection="1">
      <alignment horizontal="center"/>
      <protection/>
    </xf>
    <xf numFmtId="4" fontId="33" fillId="35" borderId="63" xfId="4" applyNumberFormat="1" applyFont="1" applyFill="1" applyBorder="1" applyAlignment="1" applyProtection="1">
      <alignment horizontal="center"/>
      <protection/>
    </xf>
    <xf numFmtId="4" fontId="34" fillId="34" borderId="61" xfId="4" applyNumberFormat="1" applyFont="1" applyFill="1" applyBorder="1" applyAlignment="1" applyProtection="1">
      <alignment horizontal="center"/>
      <protection/>
    </xf>
    <xf numFmtId="3" fontId="33" fillId="35" borderId="63" xfId="4" applyNumberFormat="1" applyFont="1" applyFill="1" applyBorder="1" applyAlignment="1" applyProtection="1">
      <alignment horizontal="center"/>
      <protection/>
    </xf>
    <xf numFmtId="3" fontId="34" fillId="34" borderId="66" xfId="4" applyNumberFormat="1" applyFont="1" applyFill="1" applyBorder="1" applyAlignment="1" applyProtection="1">
      <alignment horizontal="center"/>
      <protection/>
    </xf>
    <xf numFmtId="49" fontId="9" fillId="34" borderId="141" xfId="2" applyNumberFormat="1" applyFont="1" applyFill="1" applyBorder="1" applyAlignment="1" applyProtection="1">
      <alignment horizontal="center"/>
      <protection/>
    </xf>
    <xf numFmtId="4" fontId="11" fillId="35" borderId="30" xfId="2" applyNumberFormat="1" applyFont="1" applyFill="1" applyBorder="1" applyAlignment="1" applyProtection="1">
      <alignment horizontal="center"/>
      <protection/>
    </xf>
    <xf numFmtId="3" fontId="11" fillId="35" borderId="60" xfId="4" applyNumberFormat="1" applyFont="1" applyFill="1" applyBorder="1" applyAlignment="1" applyProtection="1">
      <alignment horizontal="center"/>
      <protection/>
    </xf>
    <xf numFmtId="3" fontId="12" fillId="34" borderId="61" xfId="4" applyNumberFormat="1" applyFont="1" applyFill="1" applyBorder="1" applyAlignment="1" applyProtection="1">
      <alignment horizontal="center"/>
      <protection/>
    </xf>
    <xf numFmtId="0" fontId="11" fillId="35" borderId="63" xfId="4" applyFont="1" applyFill="1" applyBorder="1" applyAlignment="1" applyProtection="1">
      <alignment horizontal="center"/>
      <protection/>
    </xf>
    <xf numFmtId="4" fontId="11" fillId="35" borderId="63" xfId="4" applyNumberFormat="1" applyFont="1" applyFill="1" applyBorder="1" applyAlignment="1" applyProtection="1">
      <alignment horizontal="center"/>
      <protection/>
    </xf>
    <xf numFmtId="3" fontId="12" fillId="34" borderId="138" xfId="4" applyNumberFormat="1" applyFont="1" applyFill="1" applyBorder="1" applyAlignment="1" applyProtection="1">
      <alignment horizontal="center"/>
      <protection/>
    </xf>
    <xf numFmtId="4" fontId="12" fillId="34" borderId="61" xfId="4" applyNumberFormat="1" applyFont="1" applyFill="1" applyBorder="1" applyAlignment="1" applyProtection="1">
      <alignment horizontal="center"/>
      <protection/>
    </xf>
    <xf numFmtId="3" fontId="11" fillId="35" borderId="63" xfId="4" applyNumberFormat="1" applyFont="1" applyFill="1" applyBorder="1" applyAlignment="1" applyProtection="1">
      <alignment horizontal="center"/>
      <protection/>
    </xf>
    <xf numFmtId="3" fontId="12" fillId="34" borderId="66" xfId="4" applyNumberFormat="1" applyFont="1" applyFill="1" applyBorder="1" applyAlignment="1" applyProtection="1">
      <alignment horizontal="center"/>
      <protection/>
    </xf>
    <xf numFmtId="49" fontId="9" fillId="36" borderId="18" xfId="2" applyNumberFormat="1" applyFont="1" applyFill="1" applyBorder="1" applyAlignment="1" applyProtection="1">
      <alignment horizontal="center"/>
      <protection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Styl 2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5"/>
  <sheetViews>
    <sheetView zoomScalePageLayoutView="0" workbookViewId="0" topLeftCell="AS1">
      <selection activeCell="AT1" sqref="AT1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7.7109375" style="0" customWidth="1"/>
    <col min="4" max="5" width="12.7109375" style="0" customWidth="1"/>
    <col min="6" max="6" width="1.7109375" style="0" customWidth="1"/>
    <col min="7" max="7" width="10.00390625" style="0" customWidth="1"/>
    <col min="8" max="12" width="10.7109375" style="0" customWidth="1"/>
    <col min="13" max="19" width="9.7109375" style="0" customWidth="1"/>
    <col min="20" max="24" width="10.7109375" style="0" customWidth="1"/>
    <col min="25" max="32" width="9.7109375" style="0" customWidth="1"/>
    <col min="33" max="33" width="8.7109375" style="0" customWidth="1"/>
    <col min="34" max="34" width="10.7109375" style="0" customWidth="1"/>
    <col min="35" max="35" width="9.7109375" style="0" customWidth="1"/>
    <col min="36" max="41" width="10.7109375" style="0" customWidth="1"/>
    <col min="42" max="43" width="11.7109375" style="0" customWidth="1"/>
    <col min="44" max="44" width="8.7109375" style="0" customWidth="1"/>
    <col min="46" max="46" width="6.7109375" style="0" customWidth="1"/>
    <col min="47" max="47" width="35.7109375" style="0" customWidth="1"/>
    <col min="48" max="48" width="9.7109375" style="0" customWidth="1"/>
    <col min="49" max="50" width="15.7109375" style="0" customWidth="1"/>
    <col min="51" max="51" width="2.7109375" style="0" customWidth="1"/>
    <col min="52" max="52" width="13.7109375" style="0" customWidth="1"/>
    <col min="53" max="59" width="10.7109375" style="0" customWidth="1"/>
    <col min="60" max="60" width="12.7109375" style="0" customWidth="1"/>
    <col min="61" max="61" width="8.7109375" style="0" customWidth="1"/>
    <col min="62" max="62" width="10.7109375" style="0" customWidth="1"/>
    <col min="63" max="63" width="8.7109375" style="0" customWidth="1"/>
    <col min="64" max="64" width="11.7109375" style="0" customWidth="1"/>
    <col min="65" max="65" width="8.7109375" style="0" customWidth="1"/>
    <col min="66" max="67" width="12.7109375" style="0" customWidth="1"/>
    <col min="68" max="69" width="8.7109375" style="0" customWidth="1"/>
    <col min="70" max="71" width="11.7109375" style="0" customWidth="1"/>
    <col min="72" max="73" width="8.7109375" style="0" customWidth="1"/>
    <col min="74" max="74" width="12.7109375" style="0" customWidth="1"/>
    <col min="75" max="76" width="8.7109375" style="0" customWidth="1"/>
    <col min="77" max="77" width="11.7109375" style="0" customWidth="1"/>
    <col min="78" max="78" width="10.7109375" style="0" customWidth="1"/>
    <col min="79" max="79" width="8.7109375" style="0" customWidth="1"/>
    <col min="80" max="81" width="10.7109375" style="0" customWidth="1"/>
    <col min="82" max="82" width="12.7109375" style="0" customWidth="1"/>
    <col min="83" max="86" width="8.7109375" style="0" customWidth="1"/>
    <col min="87" max="87" width="10.8515625" style="0" customWidth="1"/>
    <col min="88" max="88" width="11.7109375" style="0" customWidth="1"/>
    <col min="89" max="89" width="9.7109375" style="0" customWidth="1"/>
    <col min="90" max="90" width="9.00390625" style="0" customWidth="1"/>
    <col min="91" max="91" width="13.7109375" style="0" customWidth="1"/>
    <col min="92" max="92" width="15.7109375" style="0" customWidth="1"/>
    <col min="93" max="93" width="13.7109375" style="0" customWidth="1"/>
    <col min="94" max="96" width="11.7109375" style="0" customWidth="1"/>
    <col min="97" max="98" width="8.7109375" style="0" customWidth="1"/>
    <col min="99" max="99" width="10.7109375" style="0" customWidth="1"/>
    <col min="100" max="100" width="12.7109375" style="0" customWidth="1"/>
    <col min="101" max="101" width="15.7109375" style="0" customWidth="1"/>
    <col min="102" max="104" width="10.7109375" style="0" customWidth="1"/>
    <col min="105" max="105" width="11.7109375" style="0" customWidth="1"/>
    <col min="106" max="106" width="10.7109375" style="0" customWidth="1"/>
    <col min="107" max="107" width="11.7109375" style="0" customWidth="1"/>
  </cols>
  <sheetData>
    <row r="1" spans="1:107" ht="15.75" customHeight="1" thickBot="1">
      <c r="A1" s="108" t="s">
        <v>896</v>
      </c>
      <c r="B1" s="108"/>
      <c r="C1" s="108"/>
      <c r="D1" s="108"/>
      <c r="E1" s="68"/>
      <c r="F1" s="68"/>
      <c r="G1" s="69"/>
      <c r="H1" s="70"/>
      <c r="I1" s="70"/>
      <c r="J1" s="70"/>
      <c r="K1" s="70"/>
      <c r="L1" s="70"/>
      <c r="M1" s="70"/>
      <c r="N1" s="69"/>
      <c r="O1" s="70"/>
      <c r="P1" s="22"/>
      <c r="Q1" s="23"/>
      <c r="R1" s="23"/>
      <c r="S1" s="22"/>
      <c r="T1" s="22"/>
      <c r="U1" s="22"/>
      <c r="V1" s="20"/>
      <c r="W1" s="20"/>
      <c r="X1" s="20"/>
      <c r="Y1" s="2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1"/>
      <c r="AO1" s="22"/>
      <c r="AP1" s="22"/>
      <c r="AQ1" s="22"/>
      <c r="AR1" s="22"/>
      <c r="AS1" s="22"/>
      <c r="AT1" s="108" t="s">
        <v>897</v>
      </c>
      <c r="AU1" s="108"/>
      <c r="AV1" s="108"/>
      <c r="AW1" s="108"/>
      <c r="AX1" s="68"/>
      <c r="AY1" s="68"/>
      <c r="AZ1" s="69"/>
      <c r="BA1" s="70"/>
      <c r="BB1" s="70"/>
      <c r="BC1" s="70"/>
      <c r="BD1" s="68"/>
      <c r="BE1" s="68"/>
      <c r="BF1" s="68"/>
      <c r="BG1" s="68"/>
      <c r="BH1" s="71"/>
      <c r="BI1" s="23"/>
      <c r="BJ1" s="23"/>
      <c r="BK1" s="23"/>
      <c r="BL1" s="23"/>
      <c r="BM1" s="23"/>
      <c r="BN1" s="20"/>
      <c r="BO1" s="24"/>
      <c r="BP1" s="23"/>
      <c r="BQ1" s="23"/>
      <c r="BR1" s="23"/>
      <c r="BS1" s="23"/>
      <c r="BT1" s="23"/>
      <c r="BU1" s="23"/>
      <c r="BV1" s="24"/>
      <c r="BW1" s="23"/>
      <c r="BX1" s="20"/>
      <c r="BY1" s="23"/>
      <c r="BZ1" s="23"/>
      <c r="CA1" s="23"/>
      <c r="CB1" s="23"/>
      <c r="CC1" s="23"/>
      <c r="CD1" s="24"/>
      <c r="CE1" s="23"/>
      <c r="CF1" s="23"/>
      <c r="CG1" s="23"/>
      <c r="CH1" s="23"/>
      <c r="CI1" s="23"/>
      <c r="CJ1" s="24"/>
      <c r="CK1" s="23"/>
      <c r="CL1" s="23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4"/>
      <c r="CY1" s="23"/>
      <c r="CZ1" s="23"/>
      <c r="DA1" s="23"/>
      <c r="DB1" s="23"/>
      <c r="DC1" s="20"/>
    </row>
    <row r="2" spans="1:107" ht="10.5" customHeight="1">
      <c r="A2" s="81" t="s">
        <v>1</v>
      </c>
      <c r="B2" s="128"/>
      <c r="C2" s="227" t="s">
        <v>2</v>
      </c>
      <c r="D2" s="227" t="s">
        <v>3</v>
      </c>
      <c r="E2" s="227" t="s">
        <v>2</v>
      </c>
      <c r="F2" s="25"/>
      <c r="G2" s="26" t="s">
        <v>4</v>
      </c>
      <c r="H2" s="27" t="s">
        <v>5</v>
      </c>
      <c r="I2" s="27" t="s">
        <v>6</v>
      </c>
      <c r="J2" s="28" t="s">
        <v>6</v>
      </c>
      <c r="K2" s="28" t="s">
        <v>6</v>
      </c>
      <c r="L2" s="28" t="s">
        <v>7</v>
      </c>
      <c r="M2" s="28" t="s">
        <v>8</v>
      </c>
      <c r="N2" s="29" t="s">
        <v>9</v>
      </c>
      <c r="O2" s="30" t="s">
        <v>10</v>
      </c>
      <c r="P2" s="30" t="s">
        <v>11</v>
      </c>
      <c r="Q2" s="30" t="s">
        <v>12</v>
      </c>
      <c r="R2" s="30" t="s">
        <v>13</v>
      </c>
      <c r="S2" s="30" t="s">
        <v>14</v>
      </c>
      <c r="T2" s="30" t="s">
        <v>15</v>
      </c>
      <c r="U2" s="30" t="s">
        <v>16</v>
      </c>
      <c r="V2" s="30" t="s">
        <v>17</v>
      </c>
      <c r="W2" s="30" t="s">
        <v>18</v>
      </c>
      <c r="X2" s="30" t="s">
        <v>13</v>
      </c>
      <c r="Y2" s="29" t="s">
        <v>19</v>
      </c>
      <c r="Z2" s="30" t="s">
        <v>20</v>
      </c>
      <c r="AA2" s="30" t="s">
        <v>21</v>
      </c>
      <c r="AB2" s="30" t="s">
        <v>22</v>
      </c>
      <c r="AC2" s="30" t="s">
        <v>23</v>
      </c>
      <c r="AD2" s="30" t="s">
        <v>24</v>
      </c>
      <c r="AE2" s="30" t="s">
        <v>25</v>
      </c>
      <c r="AF2" s="30" t="s">
        <v>26</v>
      </c>
      <c r="AG2" s="30" t="s">
        <v>27</v>
      </c>
      <c r="AH2" s="30" t="s">
        <v>28</v>
      </c>
      <c r="AI2" s="30" t="s">
        <v>29</v>
      </c>
      <c r="AJ2" s="30" t="s">
        <v>30</v>
      </c>
      <c r="AK2" s="30" t="s">
        <v>31</v>
      </c>
      <c r="AL2" s="31" t="s">
        <v>32</v>
      </c>
      <c r="AM2" s="31" t="s">
        <v>33</v>
      </c>
      <c r="AN2" s="32" t="s">
        <v>34</v>
      </c>
      <c r="AO2" s="30" t="s">
        <v>35</v>
      </c>
      <c r="AP2" s="30" t="s">
        <v>36</v>
      </c>
      <c r="AQ2" s="30" t="s">
        <v>37</v>
      </c>
      <c r="AR2" s="33" t="s">
        <v>38</v>
      </c>
      <c r="AS2" s="648" t="s">
        <v>38</v>
      </c>
      <c r="AT2" s="81" t="s">
        <v>39</v>
      </c>
      <c r="AU2" s="128"/>
      <c r="AV2" s="227" t="s">
        <v>2</v>
      </c>
      <c r="AW2" s="227" t="s">
        <v>3</v>
      </c>
      <c r="AX2" s="227" t="s">
        <v>2</v>
      </c>
      <c r="AY2" s="34"/>
      <c r="AZ2" s="653" t="s">
        <v>40</v>
      </c>
      <c r="BA2" s="101" t="s">
        <v>41</v>
      </c>
      <c r="BB2" s="101" t="s">
        <v>42</v>
      </c>
      <c r="BC2" s="35" t="s">
        <v>43</v>
      </c>
      <c r="BD2" s="35" t="s">
        <v>44</v>
      </c>
      <c r="BE2" s="35" t="s">
        <v>45</v>
      </c>
      <c r="BF2" s="35" t="s">
        <v>46</v>
      </c>
      <c r="BG2" s="101" t="s">
        <v>47</v>
      </c>
      <c r="BH2" s="36" t="s">
        <v>48</v>
      </c>
      <c r="BI2" s="37" t="s">
        <v>49</v>
      </c>
      <c r="BJ2" s="30" t="s">
        <v>50</v>
      </c>
      <c r="BK2" s="37" t="s">
        <v>51</v>
      </c>
      <c r="BL2" s="37" t="s">
        <v>52</v>
      </c>
      <c r="BM2" s="234" t="s">
        <v>48</v>
      </c>
      <c r="BN2" s="231" t="s">
        <v>53</v>
      </c>
      <c r="BO2" s="228" t="s">
        <v>54</v>
      </c>
      <c r="BP2" s="30" t="s">
        <v>55</v>
      </c>
      <c r="BQ2" s="657" t="s">
        <v>56</v>
      </c>
      <c r="BR2" s="37" t="s">
        <v>57</v>
      </c>
      <c r="BS2" s="30" t="s">
        <v>58</v>
      </c>
      <c r="BT2" s="37" t="s">
        <v>59</v>
      </c>
      <c r="BU2" s="37" t="s">
        <v>60</v>
      </c>
      <c r="BV2" s="36" t="s">
        <v>61</v>
      </c>
      <c r="BW2" s="37" t="s">
        <v>62</v>
      </c>
      <c r="BX2" s="35" t="s">
        <v>63</v>
      </c>
      <c r="BY2" s="30" t="s">
        <v>64</v>
      </c>
      <c r="BZ2" s="657" t="s">
        <v>65</v>
      </c>
      <c r="CA2" s="37" t="s">
        <v>66</v>
      </c>
      <c r="CB2" s="37" t="s">
        <v>67</v>
      </c>
      <c r="CC2" s="30" t="s">
        <v>68</v>
      </c>
      <c r="CD2" s="36" t="s">
        <v>69</v>
      </c>
      <c r="CE2" s="37" t="s">
        <v>70</v>
      </c>
      <c r="CF2" s="37" t="s">
        <v>71</v>
      </c>
      <c r="CG2" s="37" t="s">
        <v>72</v>
      </c>
      <c r="CH2" s="37" t="s">
        <v>73</v>
      </c>
      <c r="CI2" s="30" t="s">
        <v>74</v>
      </c>
      <c r="CJ2" s="228" t="s">
        <v>75</v>
      </c>
      <c r="CK2" s="37" t="s">
        <v>76</v>
      </c>
      <c r="CL2" s="37" t="s">
        <v>76</v>
      </c>
      <c r="CM2" s="104" t="s">
        <v>77</v>
      </c>
      <c r="CN2" s="38" t="s">
        <v>78</v>
      </c>
      <c r="CO2" s="38" t="s">
        <v>79</v>
      </c>
      <c r="CP2" s="38" t="s">
        <v>80</v>
      </c>
      <c r="CQ2" s="38" t="s">
        <v>81</v>
      </c>
      <c r="CR2" s="104" t="s">
        <v>82</v>
      </c>
      <c r="CS2" s="38" t="s">
        <v>83</v>
      </c>
      <c r="CT2" s="38" t="s">
        <v>4</v>
      </c>
      <c r="CU2" s="38" t="s">
        <v>84</v>
      </c>
      <c r="CV2" s="38" t="s">
        <v>85</v>
      </c>
      <c r="CW2" s="38" t="s">
        <v>86</v>
      </c>
      <c r="CX2" s="38" t="s">
        <v>87</v>
      </c>
      <c r="CY2" s="37" t="s">
        <v>88</v>
      </c>
      <c r="CZ2" s="37" t="s">
        <v>89</v>
      </c>
      <c r="DA2" s="37" t="s">
        <v>90</v>
      </c>
      <c r="DB2" s="37" t="s">
        <v>91</v>
      </c>
      <c r="DC2" s="39" t="s">
        <v>92</v>
      </c>
    </row>
    <row r="3" spans="1:107" ht="10.5" customHeight="1">
      <c r="A3" s="82" t="s">
        <v>93</v>
      </c>
      <c r="B3" s="129"/>
      <c r="C3" s="40" t="s">
        <v>94</v>
      </c>
      <c r="D3" s="421" t="s">
        <v>95</v>
      </c>
      <c r="E3" s="421" t="s">
        <v>881</v>
      </c>
      <c r="F3" s="40"/>
      <c r="G3" s="41" t="s">
        <v>96</v>
      </c>
      <c r="H3" s="65" t="s">
        <v>97</v>
      </c>
      <c r="I3" s="65" t="s">
        <v>98</v>
      </c>
      <c r="J3" s="65" t="s">
        <v>99</v>
      </c>
      <c r="K3" s="65" t="s">
        <v>100</v>
      </c>
      <c r="L3" s="65" t="s">
        <v>101</v>
      </c>
      <c r="M3" s="65" t="s">
        <v>102</v>
      </c>
      <c r="N3" s="66" t="s">
        <v>103</v>
      </c>
      <c r="O3" s="67" t="s">
        <v>104</v>
      </c>
      <c r="P3" s="67" t="s">
        <v>105</v>
      </c>
      <c r="Q3" s="67" t="s">
        <v>106</v>
      </c>
      <c r="R3" s="67" t="s">
        <v>107</v>
      </c>
      <c r="S3" s="67" t="s">
        <v>108</v>
      </c>
      <c r="T3" s="67" t="s">
        <v>109</v>
      </c>
      <c r="U3" s="67" t="s">
        <v>110</v>
      </c>
      <c r="V3" s="67" t="s">
        <v>111</v>
      </c>
      <c r="W3" s="67" t="s">
        <v>112</v>
      </c>
      <c r="X3" s="67" t="s">
        <v>113</v>
      </c>
      <c r="Y3" s="43" t="s">
        <v>114</v>
      </c>
      <c r="Z3" s="42" t="s">
        <v>115</v>
      </c>
      <c r="AA3" s="42" t="s">
        <v>116</v>
      </c>
      <c r="AB3" s="42" t="s">
        <v>117</v>
      </c>
      <c r="AC3" s="42" t="s">
        <v>118</v>
      </c>
      <c r="AD3" s="42" t="s">
        <v>119</v>
      </c>
      <c r="AE3" s="42" t="s">
        <v>120</v>
      </c>
      <c r="AF3" s="42" t="s">
        <v>121</v>
      </c>
      <c r="AG3" s="42"/>
      <c r="AH3" s="42" t="s">
        <v>122</v>
      </c>
      <c r="AI3" s="42">
        <v>2322</v>
      </c>
      <c r="AJ3" s="42" t="s">
        <v>123</v>
      </c>
      <c r="AK3" s="42" t="s">
        <v>124</v>
      </c>
      <c r="AL3" s="44" t="s">
        <v>125</v>
      </c>
      <c r="AM3" s="44" t="s">
        <v>863</v>
      </c>
      <c r="AN3" s="43" t="s">
        <v>114</v>
      </c>
      <c r="AO3" s="42" t="s">
        <v>118</v>
      </c>
      <c r="AP3" s="42" t="s">
        <v>119</v>
      </c>
      <c r="AQ3" s="42" t="s">
        <v>114</v>
      </c>
      <c r="AR3" s="45" t="s">
        <v>126</v>
      </c>
      <c r="AS3" s="649" t="s">
        <v>127</v>
      </c>
      <c r="AT3" s="225" t="s">
        <v>93</v>
      </c>
      <c r="AU3" s="133"/>
      <c r="AV3" s="40" t="s">
        <v>94</v>
      </c>
      <c r="AW3" s="427" t="s">
        <v>95</v>
      </c>
      <c r="AX3" s="427" t="s">
        <v>881</v>
      </c>
      <c r="AY3" s="46"/>
      <c r="AZ3" s="654" t="s">
        <v>128</v>
      </c>
      <c r="BA3" s="102"/>
      <c r="BB3" s="102">
        <v>5021</v>
      </c>
      <c r="BC3" s="47" t="s">
        <v>129</v>
      </c>
      <c r="BD3" s="47" t="s">
        <v>130</v>
      </c>
      <c r="BE3" s="102" t="s">
        <v>130</v>
      </c>
      <c r="BF3" s="110" t="s">
        <v>131</v>
      </c>
      <c r="BG3" s="102" t="s">
        <v>132</v>
      </c>
      <c r="BH3" s="48"/>
      <c r="BI3" s="49"/>
      <c r="BJ3" s="42" t="s">
        <v>133</v>
      </c>
      <c r="BK3" s="49"/>
      <c r="BL3" s="50" t="s">
        <v>134</v>
      </c>
      <c r="BM3" s="235"/>
      <c r="BN3" s="232"/>
      <c r="BO3" s="229"/>
      <c r="BP3" s="42"/>
      <c r="BQ3" s="658"/>
      <c r="BR3" s="49" t="s">
        <v>135</v>
      </c>
      <c r="BS3" s="42" t="s">
        <v>136</v>
      </c>
      <c r="BT3" s="49"/>
      <c r="BU3" s="49" t="s">
        <v>135</v>
      </c>
      <c r="BV3" s="51" t="s">
        <v>115</v>
      </c>
      <c r="BW3" s="49" t="s">
        <v>137</v>
      </c>
      <c r="BX3" s="47"/>
      <c r="BY3" s="42" t="s">
        <v>138</v>
      </c>
      <c r="BZ3" s="658" t="s">
        <v>139</v>
      </c>
      <c r="CA3" s="49" t="s">
        <v>140</v>
      </c>
      <c r="CB3" s="49" t="s">
        <v>141</v>
      </c>
      <c r="CC3" s="42" t="s">
        <v>142</v>
      </c>
      <c r="CD3" s="51" t="s">
        <v>143</v>
      </c>
      <c r="CE3" s="49"/>
      <c r="CF3" s="49"/>
      <c r="CG3" s="49"/>
      <c r="CH3" s="49"/>
      <c r="CI3" s="42"/>
      <c r="CJ3" s="662" t="s">
        <v>144</v>
      </c>
      <c r="CK3" s="49" t="s">
        <v>145</v>
      </c>
      <c r="CL3" s="49" t="s">
        <v>146</v>
      </c>
      <c r="CM3" s="105" t="s">
        <v>147</v>
      </c>
      <c r="CN3" s="335">
        <v>5193</v>
      </c>
      <c r="CO3" s="335" t="s">
        <v>148</v>
      </c>
      <c r="CP3" s="52" t="s">
        <v>125</v>
      </c>
      <c r="CQ3" s="105" t="s">
        <v>149</v>
      </c>
      <c r="CR3" s="105" t="s">
        <v>150</v>
      </c>
      <c r="CS3" s="52"/>
      <c r="CT3" s="52" t="s">
        <v>151</v>
      </c>
      <c r="CU3" s="52">
        <v>5410</v>
      </c>
      <c r="CV3" s="53" t="s">
        <v>150</v>
      </c>
      <c r="CW3" s="52" t="s">
        <v>152</v>
      </c>
      <c r="CX3" s="52"/>
      <c r="CY3" s="49"/>
      <c r="CZ3" s="49"/>
      <c r="DA3" s="49" t="s">
        <v>153</v>
      </c>
      <c r="DB3" s="49" t="s">
        <v>154</v>
      </c>
      <c r="DC3" s="54"/>
    </row>
    <row r="4" spans="1:107" ht="12" customHeight="1" thickBot="1">
      <c r="A4" s="83" t="s">
        <v>155</v>
      </c>
      <c r="B4" s="130"/>
      <c r="C4" s="25"/>
      <c r="D4" s="25" t="s">
        <v>156</v>
      </c>
      <c r="E4" s="25" t="s">
        <v>156</v>
      </c>
      <c r="F4" s="25"/>
      <c r="G4" s="55" t="s">
        <v>157</v>
      </c>
      <c r="H4" s="93">
        <v>1111</v>
      </c>
      <c r="I4" s="93">
        <v>1112</v>
      </c>
      <c r="J4" s="93">
        <v>1121</v>
      </c>
      <c r="K4" s="93">
        <v>1122</v>
      </c>
      <c r="L4" s="93">
        <v>1211</v>
      </c>
      <c r="M4" s="93">
        <v>1511</v>
      </c>
      <c r="N4" s="56" t="s">
        <v>158</v>
      </c>
      <c r="O4" s="94">
        <v>1361</v>
      </c>
      <c r="P4" s="94">
        <v>1333</v>
      </c>
      <c r="Q4" s="94">
        <v>1332</v>
      </c>
      <c r="R4" s="94">
        <v>1337</v>
      </c>
      <c r="S4" s="94">
        <v>1341</v>
      </c>
      <c r="T4" s="94">
        <v>1342</v>
      </c>
      <c r="U4" s="94">
        <v>1343</v>
      </c>
      <c r="V4" s="94">
        <v>1344</v>
      </c>
      <c r="W4" s="94">
        <v>1345</v>
      </c>
      <c r="X4" s="94">
        <v>1347</v>
      </c>
      <c r="Y4" s="56" t="s">
        <v>159</v>
      </c>
      <c r="Z4" s="94">
        <v>2111</v>
      </c>
      <c r="AA4" s="94">
        <v>2111</v>
      </c>
      <c r="AB4" s="94">
        <v>2112</v>
      </c>
      <c r="AC4" s="94">
        <v>2131</v>
      </c>
      <c r="AD4" s="344" t="s">
        <v>160</v>
      </c>
      <c r="AE4" s="94">
        <v>2141</v>
      </c>
      <c r="AF4" s="94">
        <v>2142</v>
      </c>
      <c r="AG4" s="94">
        <v>2210</v>
      </c>
      <c r="AH4" s="94">
        <v>2310</v>
      </c>
      <c r="AI4" s="94" t="s">
        <v>161</v>
      </c>
      <c r="AJ4" s="94" t="s">
        <v>162</v>
      </c>
      <c r="AK4" s="94">
        <v>2460.242</v>
      </c>
      <c r="AL4" s="94" t="s">
        <v>163</v>
      </c>
      <c r="AM4" s="44"/>
      <c r="AN4" s="56" t="s">
        <v>164</v>
      </c>
      <c r="AO4" s="94">
        <v>3111</v>
      </c>
      <c r="AP4" s="94">
        <v>3112</v>
      </c>
      <c r="AQ4" s="94" t="s">
        <v>165</v>
      </c>
      <c r="AR4" s="57" t="s">
        <v>166</v>
      </c>
      <c r="AS4" s="650"/>
      <c r="AT4" s="83" t="s">
        <v>155</v>
      </c>
      <c r="AU4" s="130"/>
      <c r="AV4" s="25"/>
      <c r="AW4" s="25" t="s">
        <v>156</v>
      </c>
      <c r="AX4" s="25" t="s">
        <v>156</v>
      </c>
      <c r="AY4" s="58"/>
      <c r="AZ4" s="655" t="s">
        <v>167</v>
      </c>
      <c r="BA4" s="103">
        <v>5011</v>
      </c>
      <c r="BB4" s="103">
        <v>5023</v>
      </c>
      <c r="BC4" s="59">
        <v>5019</v>
      </c>
      <c r="BD4" s="59">
        <v>5031</v>
      </c>
      <c r="BE4" s="103">
        <v>5032</v>
      </c>
      <c r="BF4" s="58">
        <v>5038</v>
      </c>
      <c r="BG4" s="656">
        <v>5039</v>
      </c>
      <c r="BH4" s="60">
        <v>513</v>
      </c>
      <c r="BI4" s="61">
        <v>5132</v>
      </c>
      <c r="BJ4" s="94">
        <v>5136</v>
      </c>
      <c r="BK4" s="61">
        <v>5137</v>
      </c>
      <c r="BL4" s="61">
        <v>5138</v>
      </c>
      <c r="BM4" s="236">
        <v>5139</v>
      </c>
      <c r="BN4" s="233">
        <v>514</v>
      </c>
      <c r="BO4" s="230">
        <v>515</v>
      </c>
      <c r="BP4" s="94">
        <v>5151</v>
      </c>
      <c r="BQ4" s="659">
        <v>5153</v>
      </c>
      <c r="BR4" s="61">
        <v>5154</v>
      </c>
      <c r="BS4" s="94">
        <v>5155</v>
      </c>
      <c r="BT4" s="61">
        <v>5156</v>
      </c>
      <c r="BU4" s="61">
        <v>5159</v>
      </c>
      <c r="BV4" s="60">
        <v>516</v>
      </c>
      <c r="BW4" s="61">
        <v>5161</v>
      </c>
      <c r="BX4" s="59">
        <v>5162</v>
      </c>
      <c r="BY4" s="94" t="s">
        <v>168</v>
      </c>
      <c r="BZ4" s="659">
        <v>5166</v>
      </c>
      <c r="CA4" s="61">
        <v>5167</v>
      </c>
      <c r="CB4" s="61">
        <v>5168</v>
      </c>
      <c r="CC4" s="94">
        <v>5169</v>
      </c>
      <c r="CD4" s="60">
        <v>517</v>
      </c>
      <c r="CE4" s="61">
        <v>5171</v>
      </c>
      <c r="CF4" s="61">
        <v>5172</v>
      </c>
      <c r="CG4" s="61">
        <v>5173</v>
      </c>
      <c r="CH4" s="61">
        <v>5175</v>
      </c>
      <c r="CI4" s="94">
        <v>5178</v>
      </c>
      <c r="CJ4" s="230">
        <v>518</v>
      </c>
      <c r="CK4" s="61" t="s">
        <v>169</v>
      </c>
      <c r="CL4" s="61">
        <v>5182</v>
      </c>
      <c r="CM4" s="106">
        <v>519</v>
      </c>
      <c r="CN4" s="594" t="s">
        <v>170</v>
      </c>
      <c r="CO4" s="338" t="s">
        <v>171</v>
      </c>
      <c r="CP4" s="62">
        <v>522</v>
      </c>
      <c r="CQ4" s="106">
        <v>5349</v>
      </c>
      <c r="CR4" s="62">
        <v>536</v>
      </c>
      <c r="CS4" s="62">
        <v>5361</v>
      </c>
      <c r="CT4" s="62">
        <v>5366</v>
      </c>
      <c r="CU4" s="62">
        <v>5499</v>
      </c>
      <c r="CV4" s="62" t="s">
        <v>862</v>
      </c>
      <c r="CW4" s="62" t="s">
        <v>172</v>
      </c>
      <c r="CX4" s="62">
        <v>61</v>
      </c>
      <c r="CY4" s="61">
        <v>612</v>
      </c>
      <c r="CZ4" s="61">
        <v>611</v>
      </c>
      <c r="DA4" s="61"/>
      <c r="DB4" s="61" t="s">
        <v>173</v>
      </c>
      <c r="DC4" s="63">
        <v>8</v>
      </c>
    </row>
    <row r="5" spans="1:107" ht="12" customHeight="1" thickBot="1">
      <c r="A5" s="647" t="s">
        <v>174</v>
      </c>
      <c r="B5" s="508"/>
      <c r="C5" s="508"/>
      <c r="D5" s="508"/>
      <c r="E5" s="508"/>
      <c r="F5" s="509"/>
      <c r="G5" s="510">
        <f aca="true" t="shared" si="0" ref="G5:AS5">IF(OR(G7&lt;=0,G6=0),"*",G7/G6)</f>
        <v>1.1410327905420476</v>
      </c>
      <c r="H5" s="511">
        <f t="shared" si="0"/>
        <v>1.1507142857142858</v>
      </c>
      <c r="I5" s="511">
        <f t="shared" si="0"/>
        <v>1.095</v>
      </c>
      <c r="J5" s="511">
        <f t="shared" si="0"/>
        <v>1.1795</v>
      </c>
      <c r="K5" s="512">
        <f t="shared" si="0"/>
        <v>1</v>
      </c>
      <c r="L5" s="511">
        <f t="shared" si="0"/>
        <v>1.1432307692307693</v>
      </c>
      <c r="M5" s="513">
        <f t="shared" si="0"/>
        <v>1.152</v>
      </c>
      <c r="N5" s="513">
        <f t="shared" si="0"/>
        <v>1.0052956751985878</v>
      </c>
      <c r="O5" s="514">
        <f t="shared" si="0"/>
        <v>1.7166666666666666</v>
      </c>
      <c r="P5" s="511">
        <f t="shared" si="0"/>
        <v>0.08666666666666667</v>
      </c>
      <c r="Q5" s="511" t="str">
        <f t="shared" si="0"/>
        <v>*</v>
      </c>
      <c r="R5" s="511">
        <f t="shared" si="0"/>
        <v>1.096</v>
      </c>
      <c r="S5" s="511">
        <f t="shared" si="0"/>
        <v>0.975</v>
      </c>
      <c r="T5" s="511">
        <f t="shared" si="0"/>
        <v>0.32</v>
      </c>
      <c r="U5" s="515">
        <f t="shared" si="0"/>
        <v>1.0289855072463767</v>
      </c>
      <c r="V5" s="516">
        <f t="shared" si="0"/>
        <v>2.3333333333333335</v>
      </c>
      <c r="W5" s="517">
        <f t="shared" si="0"/>
        <v>0.4</v>
      </c>
      <c r="X5" s="513">
        <f t="shared" si="0"/>
        <v>1.3533333333333333</v>
      </c>
      <c r="Y5" s="511">
        <f t="shared" si="0"/>
        <v>0.9977839685956692</v>
      </c>
      <c r="Z5" s="511">
        <f t="shared" si="0"/>
        <v>1.0396523628462793</v>
      </c>
      <c r="AA5" s="511">
        <f t="shared" si="0"/>
        <v>1.0384615384615385</v>
      </c>
      <c r="AB5" s="511">
        <f t="shared" si="0"/>
        <v>0.8</v>
      </c>
      <c r="AC5" s="511">
        <f t="shared" si="0"/>
        <v>0.9473684210526315</v>
      </c>
      <c r="AD5" s="514">
        <f t="shared" si="0"/>
        <v>0.9560536980749746</v>
      </c>
      <c r="AE5" s="511">
        <f t="shared" si="0"/>
        <v>0.9588100686498856</v>
      </c>
      <c r="AF5" s="511">
        <f t="shared" si="0"/>
        <v>1</v>
      </c>
      <c r="AG5" s="511">
        <f t="shared" si="0"/>
        <v>1.4782608695652173</v>
      </c>
      <c r="AH5" s="511" t="str">
        <f t="shared" si="0"/>
        <v>*</v>
      </c>
      <c r="AI5" s="512">
        <f t="shared" si="0"/>
        <v>0.05314009661835749</v>
      </c>
      <c r="AJ5" s="512">
        <f t="shared" si="0"/>
        <v>1.5</v>
      </c>
      <c r="AK5" s="511">
        <f t="shared" si="0"/>
        <v>1.29</v>
      </c>
      <c r="AL5" s="514">
        <f t="shared" si="0"/>
        <v>1.0227629513343799</v>
      </c>
      <c r="AM5" s="512">
        <f t="shared" si="0"/>
        <v>1</v>
      </c>
      <c r="AN5" s="511">
        <f t="shared" si="0"/>
        <v>1.8212143186762475</v>
      </c>
      <c r="AO5" s="511">
        <f t="shared" si="0"/>
        <v>1.18</v>
      </c>
      <c r="AP5" s="511">
        <f t="shared" si="0"/>
        <v>1.0748344370860927</v>
      </c>
      <c r="AQ5" s="513">
        <f t="shared" si="0"/>
        <v>2.0650277557494054</v>
      </c>
      <c r="AR5" s="514">
        <f t="shared" si="0"/>
        <v>0.737730021542215</v>
      </c>
      <c r="AS5" s="651">
        <f t="shared" si="0"/>
        <v>0.7132847627118399</v>
      </c>
      <c r="AT5" s="646" t="s">
        <v>175</v>
      </c>
      <c r="AU5" s="540" t="s">
        <v>94</v>
      </c>
      <c r="AV5" s="508"/>
      <c r="AW5" s="539"/>
      <c r="AX5" s="512"/>
      <c r="AY5" s="541"/>
      <c r="AZ5" s="510">
        <f aca="true" t="shared" si="1" ref="AZ5:CE5">IF(OR(AZ7&lt;=0,AZ6=0),"*",AZ7/AZ6)</f>
        <v>1.0090682384946723</v>
      </c>
      <c r="BA5" s="514">
        <f t="shared" si="1"/>
        <v>1.0191616766467066</v>
      </c>
      <c r="BB5" s="514">
        <f t="shared" si="1"/>
        <v>1.0247524752475248</v>
      </c>
      <c r="BC5" s="512" t="str">
        <f t="shared" si="1"/>
        <v>*</v>
      </c>
      <c r="BD5" s="511">
        <f t="shared" si="1"/>
        <v>0.979663668361361</v>
      </c>
      <c r="BE5" s="517">
        <f t="shared" si="1"/>
        <v>0.966743119266055</v>
      </c>
      <c r="BF5" s="514">
        <f t="shared" si="1"/>
        <v>1</v>
      </c>
      <c r="BG5" s="514" t="str">
        <f t="shared" si="1"/>
        <v>*</v>
      </c>
      <c r="BH5" s="514">
        <f t="shared" si="1"/>
        <v>0.8210526315789474</v>
      </c>
      <c r="BI5" s="511">
        <f t="shared" si="1"/>
        <v>0.9383561643835616</v>
      </c>
      <c r="BJ5" s="514">
        <f t="shared" si="1"/>
        <v>1.1940298507462686</v>
      </c>
      <c r="BK5" s="514">
        <f t="shared" si="1"/>
        <v>0.9296482412060302</v>
      </c>
      <c r="BL5" s="518">
        <f t="shared" si="1"/>
        <v>1</v>
      </c>
      <c r="BM5" s="518">
        <f t="shared" si="1"/>
        <v>0.7937293729372937</v>
      </c>
      <c r="BN5" s="518">
        <f t="shared" si="1"/>
        <v>0.984375</v>
      </c>
      <c r="BO5" s="518">
        <f t="shared" si="1"/>
        <v>0.8200195630909684</v>
      </c>
      <c r="BP5" s="514">
        <f t="shared" si="1"/>
        <v>0.7694994179278231</v>
      </c>
      <c r="BQ5" s="660">
        <f t="shared" si="1"/>
        <v>0.9669421487603306</v>
      </c>
      <c r="BR5" s="518">
        <f t="shared" si="1"/>
        <v>0.6990541702493551</v>
      </c>
      <c r="BS5" s="518">
        <f t="shared" si="1"/>
        <v>0.5384615384615384</v>
      </c>
      <c r="BT5" s="518">
        <f t="shared" si="1"/>
        <v>0.8879892037786775</v>
      </c>
      <c r="BU5" s="518">
        <f t="shared" si="1"/>
        <v>0.8430758524704245</v>
      </c>
      <c r="BV5" s="518">
        <f t="shared" si="1"/>
        <v>1.047553275453828</v>
      </c>
      <c r="BW5" s="518">
        <f t="shared" si="1"/>
        <v>1.030612244897959</v>
      </c>
      <c r="BX5" s="661">
        <f t="shared" si="1"/>
        <v>1.1216216216216217</v>
      </c>
      <c r="BY5" s="514">
        <f t="shared" si="1"/>
        <v>1.09697933227345</v>
      </c>
      <c r="BZ5" s="660">
        <f t="shared" si="1"/>
        <v>1.065217391304348</v>
      </c>
      <c r="CA5" s="518">
        <f t="shared" si="1"/>
        <v>0.86</v>
      </c>
      <c r="CB5" s="518">
        <f t="shared" si="1"/>
        <v>0.9645390070921985</v>
      </c>
      <c r="CC5" s="518">
        <f t="shared" si="1"/>
        <v>1.040570789031897</v>
      </c>
      <c r="CD5" s="518">
        <f t="shared" si="1"/>
        <v>1.0748959778085991</v>
      </c>
      <c r="CE5" s="518">
        <f t="shared" si="1"/>
        <v>1.0414507772020725</v>
      </c>
      <c r="CF5" s="518">
        <f aca="true" t="shared" si="2" ref="CF5:DC5">IF(OR(CF7&lt;=0,CF6=0),"*",CF7/CF6)</f>
        <v>1.64</v>
      </c>
      <c r="CG5" s="518">
        <f t="shared" si="2"/>
        <v>1.2105263157894737</v>
      </c>
      <c r="CH5" s="661">
        <f t="shared" si="2"/>
        <v>1.0759493670886076</v>
      </c>
      <c r="CI5" s="514" t="str">
        <f t="shared" si="2"/>
        <v>*</v>
      </c>
      <c r="CJ5" s="660" t="str">
        <f t="shared" si="2"/>
        <v>*</v>
      </c>
      <c r="CK5" s="518" t="str">
        <f t="shared" si="2"/>
        <v>*</v>
      </c>
      <c r="CL5" s="518" t="str">
        <f t="shared" si="2"/>
        <v>*</v>
      </c>
      <c r="CM5" s="518">
        <f t="shared" si="2"/>
        <v>1</v>
      </c>
      <c r="CN5" s="518">
        <f t="shared" si="2"/>
        <v>0.8733333333333333</v>
      </c>
      <c r="CO5" s="518">
        <f t="shared" si="2"/>
        <v>1.826086956521739</v>
      </c>
      <c r="CP5" s="518">
        <f t="shared" si="2"/>
        <v>1.1162790697674418</v>
      </c>
      <c r="CQ5" s="518">
        <f t="shared" si="2"/>
        <v>1</v>
      </c>
      <c r="CR5" s="518">
        <f t="shared" si="2"/>
        <v>0.9692206941715783</v>
      </c>
      <c r="CS5" s="518">
        <f t="shared" si="2"/>
        <v>0.9631578947368421</v>
      </c>
      <c r="CT5" s="518">
        <f t="shared" si="2"/>
        <v>0.9700822737471952</v>
      </c>
      <c r="CU5" s="518">
        <f t="shared" si="2"/>
        <v>0.8</v>
      </c>
      <c r="CV5" s="518">
        <f t="shared" si="2"/>
        <v>1.0719842297310933</v>
      </c>
      <c r="CW5" s="518">
        <f t="shared" si="2"/>
        <v>1.2648148148148148</v>
      </c>
      <c r="CX5" s="518">
        <f t="shared" si="2"/>
        <v>0.8485325979909395</v>
      </c>
      <c r="CY5" s="518">
        <f t="shared" si="2"/>
        <v>0.853693755240195</v>
      </c>
      <c r="CZ5" s="518">
        <f t="shared" si="2"/>
        <v>0.6401253918495298</v>
      </c>
      <c r="DA5" s="518">
        <f t="shared" si="2"/>
        <v>0.005914337498807593</v>
      </c>
      <c r="DB5" s="518">
        <f t="shared" si="2"/>
        <v>1</v>
      </c>
      <c r="DC5" s="518">
        <f t="shared" si="2"/>
        <v>0.998262883613202</v>
      </c>
    </row>
    <row r="6" spans="1:107" ht="12" customHeight="1" thickBot="1">
      <c r="A6" s="519" t="s">
        <v>176</v>
      </c>
      <c r="B6" s="507"/>
      <c r="C6" s="520"/>
      <c r="D6" s="729">
        <v>129754.03</v>
      </c>
      <c r="E6" s="508"/>
      <c r="F6" s="521"/>
      <c r="G6" s="522">
        <v>17932</v>
      </c>
      <c r="H6" s="523">
        <v>4200</v>
      </c>
      <c r="I6" s="523">
        <v>1000</v>
      </c>
      <c r="J6" s="523">
        <v>4000</v>
      </c>
      <c r="K6" s="525">
        <v>1232</v>
      </c>
      <c r="L6" s="525">
        <v>6500</v>
      </c>
      <c r="M6" s="525">
        <v>1000</v>
      </c>
      <c r="N6" s="526">
        <v>2266</v>
      </c>
      <c r="O6" s="524">
        <v>300</v>
      </c>
      <c r="P6" s="523">
        <v>450</v>
      </c>
      <c r="Q6" s="523">
        <v>0</v>
      </c>
      <c r="R6" s="523">
        <v>1000</v>
      </c>
      <c r="S6" s="523">
        <v>40</v>
      </c>
      <c r="T6" s="523">
        <v>25</v>
      </c>
      <c r="U6" s="523">
        <v>138</v>
      </c>
      <c r="V6" s="523">
        <v>3</v>
      </c>
      <c r="W6" s="523">
        <v>10</v>
      </c>
      <c r="X6" s="523">
        <v>300</v>
      </c>
      <c r="Y6" s="526">
        <v>15794</v>
      </c>
      <c r="Z6" s="524">
        <v>3682</v>
      </c>
      <c r="AA6" s="523">
        <v>130</v>
      </c>
      <c r="AB6" s="523">
        <v>30</v>
      </c>
      <c r="AC6" s="523">
        <v>95</v>
      </c>
      <c r="AD6" s="523">
        <v>7896</v>
      </c>
      <c r="AE6" s="523">
        <v>874</v>
      </c>
      <c r="AF6" s="523">
        <v>95</v>
      </c>
      <c r="AG6" s="523">
        <v>46</v>
      </c>
      <c r="AH6" s="523">
        <v>0</v>
      </c>
      <c r="AI6" s="523">
        <v>828</v>
      </c>
      <c r="AJ6" s="523">
        <v>1618</v>
      </c>
      <c r="AK6" s="523">
        <v>500</v>
      </c>
      <c r="AL6" s="527">
        <v>2548</v>
      </c>
      <c r="AM6" s="528">
        <v>16830</v>
      </c>
      <c r="AN6" s="526">
        <v>15169</v>
      </c>
      <c r="AO6" s="524">
        <v>800</v>
      </c>
      <c r="AP6" s="523">
        <v>3020</v>
      </c>
      <c r="AQ6" s="525">
        <v>11349</v>
      </c>
      <c r="AR6" s="526">
        <v>38529</v>
      </c>
      <c r="AS6" s="727">
        <v>20686.03</v>
      </c>
      <c r="AT6" s="519" t="s">
        <v>176</v>
      </c>
      <c r="AU6" s="507"/>
      <c r="AV6" s="520"/>
      <c r="AW6" s="728">
        <v>129754.03</v>
      </c>
      <c r="AX6" s="508"/>
      <c r="AY6" s="529"/>
      <c r="AZ6" s="530">
        <v>13233</v>
      </c>
      <c r="BA6" s="531">
        <v>8350</v>
      </c>
      <c r="BB6" s="531">
        <v>1414</v>
      </c>
      <c r="BC6" s="531">
        <v>0</v>
      </c>
      <c r="BD6" s="532">
        <v>2557</v>
      </c>
      <c r="BE6" s="534">
        <v>872</v>
      </c>
      <c r="BF6" s="707">
        <v>40</v>
      </c>
      <c r="BG6" s="707">
        <v>0</v>
      </c>
      <c r="BH6" s="538">
        <v>2850</v>
      </c>
      <c r="BI6" s="531">
        <v>146</v>
      </c>
      <c r="BJ6" s="531">
        <v>67</v>
      </c>
      <c r="BK6" s="531">
        <v>199</v>
      </c>
      <c r="BL6" s="533">
        <v>14</v>
      </c>
      <c r="BM6" s="708">
        <v>2424</v>
      </c>
      <c r="BN6" s="709">
        <v>576</v>
      </c>
      <c r="BO6" s="710">
        <v>6134</v>
      </c>
      <c r="BP6" s="531">
        <v>859</v>
      </c>
      <c r="BQ6" s="531">
        <v>484</v>
      </c>
      <c r="BR6" s="531">
        <v>1163</v>
      </c>
      <c r="BS6" s="531">
        <v>13</v>
      </c>
      <c r="BT6" s="531">
        <v>741</v>
      </c>
      <c r="BU6" s="531">
        <v>2874</v>
      </c>
      <c r="BV6" s="538">
        <v>5068</v>
      </c>
      <c r="BW6" s="532">
        <v>98</v>
      </c>
      <c r="BX6" s="531">
        <v>296</v>
      </c>
      <c r="BY6" s="707">
        <v>629</v>
      </c>
      <c r="BZ6" s="532">
        <v>230</v>
      </c>
      <c r="CA6" s="536">
        <v>100</v>
      </c>
      <c r="CB6" s="531">
        <v>141</v>
      </c>
      <c r="CC6" s="531">
        <v>3574</v>
      </c>
      <c r="CD6" s="537">
        <v>721</v>
      </c>
      <c r="CE6" s="534">
        <v>579</v>
      </c>
      <c r="CF6" s="534">
        <v>25</v>
      </c>
      <c r="CG6" s="536">
        <v>38</v>
      </c>
      <c r="CH6" s="531">
        <v>79</v>
      </c>
      <c r="CI6" s="707">
        <v>0</v>
      </c>
      <c r="CJ6" s="535">
        <v>0</v>
      </c>
      <c r="CK6" s="534">
        <v>0</v>
      </c>
      <c r="CL6" s="535">
        <v>0</v>
      </c>
      <c r="CM6" s="706">
        <v>173</v>
      </c>
      <c r="CN6" s="534">
        <v>150</v>
      </c>
      <c r="CO6" s="532">
        <v>23</v>
      </c>
      <c r="CP6" s="538">
        <v>215</v>
      </c>
      <c r="CQ6" s="538">
        <v>210</v>
      </c>
      <c r="CR6" s="537">
        <v>1527</v>
      </c>
      <c r="CS6" s="534">
        <v>190</v>
      </c>
      <c r="CT6" s="710">
        <v>1337</v>
      </c>
      <c r="CU6" s="538">
        <v>70</v>
      </c>
      <c r="CV6" s="722">
        <v>19921.03</v>
      </c>
      <c r="CW6" s="538">
        <v>540</v>
      </c>
      <c r="CX6" s="538">
        <v>66001</v>
      </c>
      <c r="CY6" s="531">
        <v>64406</v>
      </c>
      <c r="CZ6" s="531">
        <v>1595</v>
      </c>
      <c r="DA6" s="538">
        <v>10483</v>
      </c>
      <c r="DB6" s="711">
        <v>305</v>
      </c>
      <c r="DC6" s="735">
        <v>1727</v>
      </c>
    </row>
    <row r="7" spans="1:141" ht="12.75" customHeight="1" thickBot="1">
      <c r="A7" s="401" t="s">
        <v>892</v>
      </c>
      <c r="B7" s="402"/>
      <c r="C7" s="501">
        <f>IF(OR(E7&lt;=0,D7=0),"*",E7/D7)</f>
        <v>0.992177506933696</v>
      </c>
      <c r="D7" s="729">
        <v>129754.03</v>
      </c>
      <c r="E7" s="717">
        <f>SUM(G7,N7,Y7,AL7,AM7,AN7,AR7,AS7)</f>
        <v>128739.03</v>
      </c>
      <c r="F7" s="403"/>
      <c r="G7" s="404">
        <f aca="true" t="shared" si="3" ref="G7:AR7">SUM(G9,G12,G15,G23,G28,G39,G44,G59,G61)</f>
        <v>20461</v>
      </c>
      <c r="H7" s="405">
        <f t="shared" si="3"/>
        <v>4833</v>
      </c>
      <c r="I7" s="405">
        <f t="shared" si="3"/>
        <v>1095</v>
      </c>
      <c r="J7" s="405">
        <f t="shared" si="3"/>
        <v>4718</v>
      </c>
      <c r="K7" s="407">
        <f t="shared" si="3"/>
        <v>1232</v>
      </c>
      <c r="L7" s="407">
        <f t="shared" si="3"/>
        <v>7431</v>
      </c>
      <c r="M7" s="407">
        <f t="shared" si="3"/>
        <v>1152</v>
      </c>
      <c r="N7" s="408">
        <f t="shared" si="3"/>
        <v>2278</v>
      </c>
      <c r="O7" s="406">
        <f t="shared" si="3"/>
        <v>515</v>
      </c>
      <c r="P7" s="405">
        <f t="shared" si="3"/>
        <v>39</v>
      </c>
      <c r="Q7" s="405">
        <f t="shared" si="3"/>
        <v>22</v>
      </c>
      <c r="R7" s="405">
        <f t="shared" si="3"/>
        <v>1096</v>
      </c>
      <c r="S7" s="405">
        <f t="shared" si="3"/>
        <v>39</v>
      </c>
      <c r="T7" s="405">
        <f t="shared" si="3"/>
        <v>8</v>
      </c>
      <c r="U7" s="405">
        <f t="shared" si="3"/>
        <v>142</v>
      </c>
      <c r="V7" s="405">
        <f t="shared" si="3"/>
        <v>7</v>
      </c>
      <c r="W7" s="405">
        <f t="shared" si="3"/>
        <v>4</v>
      </c>
      <c r="X7" s="405">
        <f t="shared" si="3"/>
        <v>406</v>
      </c>
      <c r="Y7" s="408">
        <f t="shared" si="3"/>
        <v>15759</v>
      </c>
      <c r="Z7" s="406">
        <f t="shared" si="3"/>
        <v>3828</v>
      </c>
      <c r="AA7" s="405">
        <f t="shared" si="3"/>
        <v>135</v>
      </c>
      <c r="AB7" s="405">
        <f t="shared" si="3"/>
        <v>24</v>
      </c>
      <c r="AC7" s="405">
        <f t="shared" si="3"/>
        <v>90</v>
      </c>
      <c r="AD7" s="405">
        <f t="shared" si="3"/>
        <v>7549</v>
      </c>
      <c r="AE7" s="405">
        <f t="shared" si="3"/>
        <v>838</v>
      </c>
      <c r="AF7" s="405">
        <f t="shared" si="3"/>
        <v>95</v>
      </c>
      <c r="AG7" s="405">
        <f t="shared" si="3"/>
        <v>68</v>
      </c>
      <c r="AH7" s="405">
        <f t="shared" si="3"/>
        <v>16</v>
      </c>
      <c r="AI7" s="405">
        <f t="shared" si="3"/>
        <v>44</v>
      </c>
      <c r="AJ7" s="405">
        <f t="shared" si="3"/>
        <v>2427</v>
      </c>
      <c r="AK7" s="405">
        <f t="shared" si="3"/>
        <v>645</v>
      </c>
      <c r="AL7" s="409">
        <f t="shared" si="3"/>
        <v>2606</v>
      </c>
      <c r="AM7" s="410">
        <f t="shared" si="3"/>
        <v>16830</v>
      </c>
      <c r="AN7" s="408">
        <f t="shared" si="3"/>
        <v>27626</v>
      </c>
      <c r="AO7" s="406">
        <f t="shared" si="3"/>
        <v>944</v>
      </c>
      <c r="AP7" s="405">
        <f t="shared" si="3"/>
        <v>3246</v>
      </c>
      <c r="AQ7" s="407">
        <f t="shared" si="3"/>
        <v>23436</v>
      </c>
      <c r="AR7" s="408">
        <f t="shared" si="3"/>
        <v>28424</v>
      </c>
      <c r="AS7" s="726">
        <f>SUM(AS9,AS12,AS15,AS23,AS28,AS39,AS44,AS59,AS61)</f>
        <v>14755.03</v>
      </c>
      <c r="AT7" s="401" t="s">
        <v>892</v>
      </c>
      <c r="AU7" s="402"/>
      <c r="AV7" s="501">
        <f>IF(OR(AX7&lt;=0,AW7=0),"*",AX7/AW7)</f>
        <v>0.8451839992946655</v>
      </c>
      <c r="AW7" s="729">
        <v>129754.03</v>
      </c>
      <c r="AX7" s="717">
        <f>SUM(AZ7,BH7,BN7,BV7,BO7,CD7,CJ7,CM7,CP7,CQ7,CR7,CU7,CV7,CW7,CX7,DA7,DB7,DC7)</f>
        <v>109666.03</v>
      </c>
      <c r="AY7" s="411"/>
      <c r="AZ7" s="412">
        <f>SUM(AZ9,AZ12,AZ15,AZ23,AZ28,AZ39,AZ44,AZ59,AZ61)</f>
        <v>13353</v>
      </c>
      <c r="BA7" s="413">
        <f aca="true" t="shared" si="4" ref="BA7:CE7">SUM(BA9,BA12,BA15,BA23,BA28,BA39,BA44,BA59,BA61)</f>
        <v>8510</v>
      </c>
      <c r="BB7" s="413">
        <f t="shared" si="4"/>
        <v>1449</v>
      </c>
      <c r="BC7" s="413">
        <f>SUM(BC9,BC12,BC15,BC23,BC28,BC39,BC44,BC59,BC61)</f>
        <v>6</v>
      </c>
      <c r="BD7" s="414">
        <f t="shared" si="4"/>
        <v>2505</v>
      </c>
      <c r="BE7" s="416">
        <f t="shared" si="4"/>
        <v>843</v>
      </c>
      <c r="BF7" s="712">
        <f t="shared" si="4"/>
        <v>40</v>
      </c>
      <c r="BG7" s="712">
        <f t="shared" si="4"/>
        <v>0</v>
      </c>
      <c r="BH7" s="420">
        <f t="shared" si="4"/>
        <v>2340</v>
      </c>
      <c r="BI7" s="413">
        <f t="shared" si="4"/>
        <v>137</v>
      </c>
      <c r="BJ7" s="413">
        <f t="shared" si="4"/>
        <v>80</v>
      </c>
      <c r="BK7" s="413">
        <f t="shared" si="4"/>
        <v>185</v>
      </c>
      <c r="BL7" s="413">
        <f t="shared" si="4"/>
        <v>14</v>
      </c>
      <c r="BM7" s="415">
        <f t="shared" si="4"/>
        <v>1924</v>
      </c>
      <c r="BN7" s="713">
        <f t="shared" si="4"/>
        <v>567</v>
      </c>
      <c r="BO7" s="714">
        <f t="shared" si="4"/>
        <v>5030</v>
      </c>
      <c r="BP7" s="712">
        <f t="shared" si="4"/>
        <v>661</v>
      </c>
      <c r="BQ7" s="413">
        <f t="shared" si="4"/>
        <v>468</v>
      </c>
      <c r="BR7" s="413">
        <f t="shared" si="4"/>
        <v>813</v>
      </c>
      <c r="BS7" s="413">
        <f t="shared" si="4"/>
        <v>7</v>
      </c>
      <c r="BT7" s="413">
        <f t="shared" si="4"/>
        <v>658</v>
      </c>
      <c r="BU7" s="413">
        <f t="shared" si="4"/>
        <v>2423</v>
      </c>
      <c r="BV7" s="420">
        <f t="shared" si="4"/>
        <v>5309</v>
      </c>
      <c r="BW7" s="413">
        <f t="shared" si="4"/>
        <v>101</v>
      </c>
      <c r="BX7" s="413">
        <f t="shared" si="4"/>
        <v>332</v>
      </c>
      <c r="BY7" s="413">
        <f t="shared" si="4"/>
        <v>690</v>
      </c>
      <c r="BZ7" s="413">
        <f t="shared" si="4"/>
        <v>245</v>
      </c>
      <c r="CA7" s="414">
        <f t="shared" si="4"/>
        <v>86</v>
      </c>
      <c r="CB7" s="418">
        <f t="shared" si="4"/>
        <v>136</v>
      </c>
      <c r="CC7" s="413">
        <f t="shared" si="4"/>
        <v>3719</v>
      </c>
      <c r="CD7" s="420">
        <f t="shared" si="4"/>
        <v>775</v>
      </c>
      <c r="CE7" s="414">
        <f t="shared" si="4"/>
        <v>603</v>
      </c>
      <c r="CF7" s="416">
        <f aca="true" t="shared" si="5" ref="CF7:DC7">SUM(CF9,CF12,CF15,CF23,CF28,CF39,CF44,CF59,CF61)</f>
        <v>41</v>
      </c>
      <c r="CG7" s="416">
        <f t="shared" si="5"/>
        <v>46</v>
      </c>
      <c r="CH7" s="416">
        <f t="shared" si="5"/>
        <v>85</v>
      </c>
      <c r="CI7" s="712">
        <f t="shared" si="5"/>
        <v>0</v>
      </c>
      <c r="CJ7" s="420">
        <f t="shared" si="5"/>
        <v>0</v>
      </c>
      <c r="CK7" s="416">
        <f t="shared" si="5"/>
        <v>0</v>
      </c>
      <c r="CL7" s="416">
        <f t="shared" si="5"/>
        <v>0</v>
      </c>
      <c r="CM7" s="417">
        <f t="shared" si="5"/>
        <v>173</v>
      </c>
      <c r="CN7" s="418">
        <f t="shared" si="5"/>
        <v>131</v>
      </c>
      <c r="CO7" s="416">
        <f t="shared" si="5"/>
        <v>42</v>
      </c>
      <c r="CP7" s="419">
        <f t="shared" si="5"/>
        <v>240</v>
      </c>
      <c r="CQ7" s="420">
        <f t="shared" si="5"/>
        <v>210</v>
      </c>
      <c r="CR7" s="420">
        <f t="shared" si="5"/>
        <v>1480</v>
      </c>
      <c r="CS7" s="414">
        <f t="shared" si="5"/>
        <v>183</v>
      </c>
      <c r="CT7" s="416">
        <f t="shared" si="5"/>
        <v>1297</v>
      </c>
      <c r="CU7" s="715">
        <f t="shared" si="5"/>
        <v>56</v>
      </c>
      <c r="CV7" s="723">
        <f>SUM(CV9,CV12,CV15,CV23,CV28,CV39,CV44,CV59,CV61)</f>
        <v>21355.03</v>
      </c>
      <c r="CW7" s="420">
        <f t="shared" si="5"/>
        <v>683</v>
      </c>
      <c r="CX7" s="420">
        <f>SUM(CX9,CX12,CX15,CX23,CX28,CX39,CX44,CX59,CX61)</f>
        <v>56004</v>
      </c>
      <c r="CY7" s="413">
        <f t="shared" si="5"/>
        <v>54983</v>
      </c>
      <c r="CZ7" s="413">
        <f>SUM(CZ9,CZ12,CZ15,CZ23,CZ28,CZ39,CZ44,CZ59,CZ61)</f>
        <v>1021</v>
      </c>
      <c r="DA7" s="420">
        <f t="shared" si="5"/>
        <v>62</v>
      </c>
      <c r="DB7" s="420">
        <f t="shared" si="5"/>
        <v>305</v>
      </c>
      <c r="DC7" s="716">
        <f t="shared" si="5"/>
        <v>1724</v>
      </c>
      <c r="DD7" s="9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</row>
    <row r="8" spans="1:107" ht="6" customHeight="1">
      <c r="A8" s="84"/>
      <c r="B8" s="131"/>
      <c r="C8" s="520"/>
      <c r="D8" s="503"/>
      <c r="E8" s="244"/>
      <c r="F8" s="294"/>
      <c r="G8" s="295"/>
      <c r="H8" s="296"/>
      <c r="I8" s="297"/>
      <c r="J8" s="296"/>
      <c r="K8" s="298"/>
      <c r="L8" s="298"/>
      <c r="M8" s="298"/>
      <c r="N8" s="295"/>
      <c r="O8" s="297"/>
      <c r="P8" s="296"/>
      <c r="Q8" s="296"/>
      <c r="R8" s="298"/>
      <c r="S8" s="296"/>
      <c r="T8" s="296"/>
      <c r="U8" s="296"/>
      <c r="V8" s="296"/>
      <c r="W8" s="298"/>
      <c r="X8" s="296"/>
      <c r="Y8" s="295"/>
      <c r="Z8" s="297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9"/>
      <c r="AM8" s="64"/>
      <c r="AN8" s="295"/>
      <c r="AO8" s="297"/>
      <c r="AP8" s="296"/>
      <c r="AQ8" s="20"/>
      <c r="AR8" s="295"/>
      <c r="AS8" s="652"/>
      <c r="AT8" s="226"/>
      <c r="AU8" s="134"/>
      <c r="AV8" s="520"/>
      <c r="AW8" s="503"/>
      <c r="AX8" s="244"/>
      <c r="AY8" s="64"/>
      <c r="AZ8" s="345"/>
      <c r="BA8" s="64"/>
      <c r="BB8" s="64"/>
      <c r="BC8" s="64"/>
      <c r="BD8" s="64"/>
      <c r="BE8" s="64"/>
      <c r="BF8" s="64"/>
      <c r="BG8" s="64"/>
      <c r="BH8" s="245"/>
      <c r="BI8" s="64"/>
      <c r="BJ8" s="64"/>
      <c r="BK8" s="64"/>
      <c r="BL8" s="64"/>
      <c r="BM8" s="237"/>
      <c r="BN8" s="246"/>
      <c r="BO8" s="245"/>
      <c r="BP8" s="64"/>
      <c r="BQ8" s="64"/>
      <c r="BR8" s="64"/>
      <c r="BS8" s="64"/>
      <c r="BT8" s="64"/>
      <c r="BU8" s="64"/>
      <c r="BV8" s="245"/>
      <c r="BW8" s="64"/>
      <c r="BX8" s="64"/>
      <c r="BY8" s="64"/>
      <c r="BZ8" s="64"/>
      <c r="CA8" s="64"/>
      <c r="CB8" s="64"/>
      <c r="CC8" s="64"/>
      <c r="CD8" s="245"/>
      <c r="CE8" s="64"/>
      <c r="CF8" s="64"/>
      <c r="CG8" s="64"/>
      <c r="CH8" s="64"/>
      <c r="CI8" s="64"/>
      <c r="CJ8" s="245"/>
      <c r="CK8" s="64"/>
      <c r="CL8" s="64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 t="s">
        <v>864</v>
      </c>
      <c r="CY8" s="64"/>
      <c r="CZ8" s="64"/>
      <c r="DA8" s="64"/>
      <c r="DB8" s="64"/>
      <c r="DC8" s="107"/>
    </row>
    <row r="9" spans="1:107" ht="12" customHeight="1">
      <c r="A9" s="95" t="s">
        <v>177</v>
      </c>
      <c r="B9" s="132"/>
      <c r="C9" s="502">
        <f aca="true" t="shared" si="6" ref="C9:C40">IF(OR(E9&lt;=0,D9=0),"*",E9/D9)</f>
        <v>0.9043803884002438</v>
      </c>
      <c r="D9" s="504">
        <v>45932</v>
      </c>
      <c r="E9" s="243">
        <f aca="true" t="shared" si="7" ref="E9:E40">SUM(G9,N9,Y9,AL9,AM9,AN9,AR9,AS9)</f>
        <v>41540</v>
      </c>
      <c r="F9" s="294"/>
      <c r="G9" s="252">
        <f aca="true" t="shared" si="8" ref="G9:AS9">SUM(G10:G11)</f>
        <v>0</v>
      </c>
      <c r="H9" s="300">
        <f t="shared" si="8"/>
        <v>0</v>
      </c>
      <c r="I9" s="300">
        <f t="shared" si="8"/>
        <v>0</v>
      </c>
      <c r="J9" s="300">
        <f t="shared" si="8"/>
        <v>0</v>
      </c>
      <c r="K9" s="300">
        <f t="shared" si="8"/>
        <v>0</v>
      </c>
      <c r="L9" s="300">
        <f t="shared" si="8"/>
        <v>0</v>
      </c>
      <c r="M9" s="300">
        <f t="shared" si="8"/>
        <v>0</v>
      </c>
      <c r="N9" s="250">
        <f t="shared" si="8"/>
        <v>39</v>
      </c>
      <c r="O9" s="249">
        <f t="shared" si="8"/>
        <v>0</v>
      </c>
      <c r="P9" s="249">
        <f t="shared" si="8"/>
        <v>39</v>
      </c>
      <c r="Q9" s="249">
        <f t="shared" si="8"/>
        <v>0</v>
      </c>
      <c r="R9" s="249">
        <f t="shared" si="8"/>
        <v>0</v>
      </c>
      <c r="S9" s="249">
        <f t="shared" si="8"/>
        <v>0</v>
      </c>
      <c r="T9" s="249">
        <f t="shared" si="8"/>
        <v>0</v>
      </c>
      <c r="U9" s="249">
        <f t="shared" si="8"/>
        <v>0</v>
      </c>
      <c r="V9" s="249">
        <f t="shared" si="8"/>
        <v>0</v>
      </c>
      <c r="W9" s="249">
        <f t="shared" si="8"/>
        <v>0</v>
      </c>
      <c r="X9" s="249">
        <f t="shared" si="8"/>
        <v>0</v>
      </c>
      <c r="Y9" s="250">
        <f t="shared" si="8"/>
        <v>0</v>
      </c>
      <c r="Z9" s="249">
        <f t="shared" si="8"/>
        <v>0</v>
      </c>
      <c r="AA9" s="249">
        <f t="shared" si="8"/>
        <v>0</v>
      </c>
      <c r="AB9" s="249">
        <f t="shared" si="8"/>
        <v>0</v>
      </c>
      <c r="AC9" s="249">
        <f t="shared" si="8"/>
        <v>0</v>
      </c>
      <c r="AD9" s="249">
        <f t="shared" si="8"/>
        <v>0</v>
      </c>
      <c r="AE9" s="249">
        <f t="shared" si="8"/>
        <v>0</v>
      </c>
      <c r="AF9" s="249">
        <f t="shared" si="8"/>
        <v>0</v>
      </c>
      <c r="AG9" s="249">
        <f t="shared" si="8"/>
        <v>0</v>
      </c>
      <c r="AH9" s="249">
        <f t="shared" si="8"/>
        <v>0</v>
      </c>
      <c r="AI9" s="249">
        <f t="shared" si="8"/>
        <v>0</v>
      </c>
      <c r="AJ9" s="249">
        <f t="shared" si="8"/>
        <v>0</v>
      </c>
      <c r="AK9" s="249">
        <f t="shared" si="8"/>
        <v>0</v>
      </c>
      <c r="AL9" s="301">
        <f t="shared" si="8"/>
        <v>0</v>
      </c>
      <c r="AM9" s="250">
        <f t="shared" si="8"/>
        <v>0</v>
      </c>
      <c r="AN9" s="250">
        <f t="shared" si="8"/>
        <v>19636</v>
      </c>
      <c r="AO9" s="249">
        <f t="shared" si="8"/>
        <v>0</v>
      </c>
      <c r="AP9" s="249">
        <f t="shared" si="8"/>
        <v>0</v>
      </c>
      <c r="AQ9" s="132">
        <f t="shared" si="8"/>
        <v>19636</v>
      </c>
      <c r="AR9" s="250">
        <f t="shared" si="8"/>
        <v>21865</v>
      </c>
      <c r="AS9" s="253">
        <f t="shared" si="8"/>
        <v>0</v>
      </c>
      <c r="AT9" s="95" t="s">
        <v>177</v>
      </c>
      <c r="AU9" s="132"/>
      <c r="AV9" s="502">
        <f aca="true" t="shared" si="9" ref="AV9:AV40">IF(OR(AX9&lt;=0,AW9=0),"*",AX9/AW9)</f>
        <v>0.8253964928453207</v>
      </c>
      <c r="AW9" s="504">
        <v>47731</v>
      </c>
      <c r="AX9" s="243">
        <f aca="true" t="shared" si="10" ref="AX9:AX40">SUM(AZ9,BH9,BN9,BV9,BO9,CD9,CJ9,CM9,CP9,CQ9,CR9,CU9,CV9,CW9,CX9,DA9,DB9,DC9)</f>
        <v>39397</v>
      </c>
      <c r="AY9" s="247"/>
      <c r="AZ9" s="248">
        <f aca="true" t="shared" si="11" ref="AZ9:CE9">SUM(AZ10:AZ11)</f>
        <v>13</v>
      </c>
      <c r="BA9" s="249">
        <f t="shared" si="11"/>
        <v>0</v>
      </c>
      <c r="BB9" s="249">
        <f t="shared" si="11"/>
        <v>13</v>
      </c>
      <c r="BC9" s="249">
        <f t="shared" si="11"/>
        <v>0</v>
      </c>
      <c r="BD9" s="249">
        <f t="shared" si="11"/>
        <v>0</v>
      </c>
      <c r="BE9" s="249">
        <f t="shared" si="11"/>
        <v>0</v>
      </c>
      <c r="BF9" s="249">
        <f t="shared" si="11"/>
        <v>0</v>
      </c>
      <c r="BG9" s="249">
        <f t="shared" si="11"/>
        <v>0</v>
      </c>
      <c r="BH9" s="250">
        <f t="shared" si="11"/>
        <v>8</v>
      </c>
      <c r="BI9" s="249">
        <f t="shared" si="11"/>
        <v>0</v>
      </c>
      <c r="BJ9" s="249">
        <f t="shared" si="11"/>
        <v>0</v>
      </c>
      <c r="BK9" s="249">
        <f t="shared" si="11"/>
        <v>0</v>
      </c>
      <c r="BL9" s="249">
        <f t="shared" si="11"/>
        <v>0</v>
      </c>
      <c r="BM9" s="251">
        <f t="shared" si="11"/>
        <v>8</v>
      </c>
      <c r="BN9" s="250">
        <f t="shared" si="11"/>
        <v>31</v>
      </c>
      <c r="BO9" s="252">
        <f t="shared" si="11"/>
        <v>36</v>
      </c>
      <c r="BP9" s="249">
        <f t="shared" si="11"/>
        <v>0</v>
      </c>
      <c r="BQ9" s="249">
        <f t="shared" si="11"/>
        <v>0</v>
      </c>
      <c r="BR9" s="249">
        <f t="shared" si="11"/>
        <v>0</v>
      </c>
      <c r="BS9" s="249">
        <f t="shared" si="11"/>
        <v>0</v>
      </c>
      <c r="BT9" s="249">
        <f t="shared" si="11"/>
        <v>36</v>
      </c>
      <c r="BU9" s="249">
        <f t="shared" si="11"/>
        <v>0</v>
      </c>
      <c r="BV9" s="250">
        <f t="shared" si="11"/>
        <v>23</v>
      </c>
      <c r="BW9" s="249">
        <f t="shared" si="11"/>
        <v>0</v>
      </c>
      <c r="BX9" s="249">
        <f t="shared" si="11"/>
        <v>0</v>
      </c>
      <c r="BY9" s="249">
        <f t="shared" si="11"/>
        <v>0</v>
      </c>
      <c r="BZ9" s="249">
        <f t="shared" si="11"/>
        <v>0</v>
      </c>
      <c r="CA9" s="249">
        <f t="shared" si="11"/>
        <v>0</v>
      </c>
      <c r="CB9" s="249">
        <f t="shared" si="11"/>
        <v>0</v>
      </c>
      <c r="CC9" s="249">
        <f t="shared" si="11"/>
        <v>23</v>
      </c>
      <c r="CD9" s="250">
        <f t="shared" si="11"/>
        <v>0</v>
      </c>
      <c r="CE9" s="249">
        <f t="shared" si="11"/>
        <v>0</v>
      </c>
      <c r="CF9" s="249">
        <f aca="true" t="shared" si="12" ref="CF9:DC9">SUM(CF10:CF11)</f>
        <v>0</v>
      </c>
      <c r="CG9" s="249">
        <f t="shared" si="12"/>
        <v>0</v>
      </c>
      <c r="CH9" s="249">
        <f t="shared" si="12"/>
        <v>0</v>
      </c>
      <c r="CI9" s="249">
        <f t="shared" si="12"/>
        <v>0</v>
      </c>
      <c r="CJ9" s="250">
        <f t="shared" si="12"/>
        <v>0</v>
      </c>
      <c r="CK9" s="249">
        <f t="shared" si="12"/>
        <v>0</v>
      </c>
      <c r="CL9" s="249">
        <f t="shared" si="12"/>
        <v>0</v>
      </c>
      <c r="CM9" s="250">
        <f t="shared" si="12"/>
        <v>0</v>
      </c>
      <c r="CN9" s="250">
        <f t="shared" si="12"/>
        <v>0</v>
      </c>
      <c r="CO9" s="250">
        <f t="shared" si="12"/>
        <v>0</v>
      </c>
      <c r="CP9" s="250">
        <f t="shared" si="12"/>
        <v>0</v>
      </c>
      <c r="CQ9" s="250">
        <f t="shared" si="12"/>
        <v>0</v>
      </c>
      <c r="CR9" s="250">
        <f t="shared" si="12"/>
        <v>2</v>
      </c>
      <c r="CS9" s="250">
        <f t="shared" si="12"/>
        <v>0</v>
      </c>
      <c r="CT9" s="250">
        <f t="shared" si="12"/>
        <v>2</v>
      </c>
      <c r="CU9" s="250">
        <f t="shared" si="12"/>
        <v>0</v>
      </c>
      <c r="CV9" s="250">
        <f t="shared" si="12"/>
        <v>0</v>
      </c>
      <c r="CW9" s="250">
        <f t="shared" si="12"/>
        <v>0</v>
      </c>
      <c r="CX9" s="250">
        <f t="shared" si="12"/>
        <v>39284</v>
      </c>
      <c r="CY9" s="249">
        <f t="shared" si="12"/>
        <v>39284</v>
      </c>
      <c r="CZ9" s="249">
        <f t="shared" si="12"/>
        <v>0</v>
      </c>
      <c r="DA9" s="249">
        <f t="shared" si="12"/>
        <v>0</v>
      </c>
      <c r="DB9" s="251">
        <f t="shared" si="12"/>
        <v>0</v>
      </c>
      <c r="DC9" s="253">
        <f t="shared" si="12"/>
        <v>0</v>
      </c>
    </row>
    <row r="10" spans="1:107" ht="12.75" customHeight="1">
      <c r="A10" s="85"/>
      <c r="B10" s="20" t="s">
        <v>178</v>
      </c>
      <c r="C10" s="506">
        <f t="shared" si="6"/>
        <v>0.9124708675959721</v>
      </c>
      <c r="D10" s="505">
        <v>45482</v>
      </c>
      <c r="E10" s="254">
        <f t="shared" si="7"/>
        <v>41501</v>
      </c>
      <c r="F10" s="302"/>
      <c r="G10" s="303">
        <f>SUM(H10:M10)</f>
        <v>0</v>
      </c>
      <c r="H10" s="256"/>
      <c r="I10" s="256"/>
      <c r="J10" s="256"/>
      <c r="K10" s="256"/>
      <c r="L10" s="256"/>
      <c r="M10" s="256"/>
      <c r="N10" s="304">
        <f>SUM(O10:X10)</f>
        <v>0</v>
      </c>
      <c r="O10" s="256"/>
      <c r="P10" s="256"/>
      <c r="Q10" s="256"/>
      <c r="R10" s="256"/>
      <c r="S10" s="256"/>
      <c r="T10" s="256"/>
      <c r="U10" s="256"/>
      <c r="V10" s="305"/>
      <c r="W10" s="256"/>
      <c r="X10" s="256"/>
      <c r="Y10" s="304">
        <f>SUM(Z10:AK10)</f>
        <v>0</v>
      </c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306"/>
      <c r="AM10" s="259"/>
      <c r="AN10" s="304">
        <f>SUM(AO10:AQ10)</f>
        <v>19636</v>
      </c>
      <c r="AO10" s="256"/>
      <c r="AP10" s="256"/>
      <c r="AQ10" s="307">
        <f>příjmy!H137</f>
        <v>19636</v>
      </c>
      <c r="AR10" s="259">
        <f>příjmy!H165+příjmy!H160+příjmy!H174</f>
        <v>21865</v>
      </c>
      <c r="AS10" s="264"/>
      <c r="AT10" s="85"/>
      <c r="AU10" s="20" t="s">
        <v>179</v>
      </c>
      <c r="AV10" s="506">
        <f t="shared" si="9"/>
        <v>0.825349866767378</v>
      </c>
      <c r="AW10" s="505">
        <v>47661</v>
      </c>
      <c r="AX10" s="254">
        <f t="shared" si="10"/>
        <v>39337</v>
      </c>
      <c r="AY10" s="20"/>
      <c r="AZ10" s="255">
        <f>SUM(BA10:BG10)</f>
        <v>13</v>
      </c>
      <c r="BA10" s="256"/>
      <c r="BB10" s="256">
        <f>výdaje!H17</f>
        <v>13</v>
      </c>
      <c r="BC10" s="256"/>
      <c r="BD10" s="256">
        <f>výdaje!H41</f>
        <v>0</v>
      </c>
      <c r="BE10" s="256">
        <f>výdaje!H64</f>
        <v>0</v>
      </c>
      <c r="BF10" s="256"/>
      <c r="BG10" s="256"/>
      <c r="BH10" s="257">
        <f>SUM(BI10:BM10)</f>
        <v>3</v>
      </c>
      <c r="BI10" s="256"/>
      <c r="BJ10" s="256"/>
      <c r="BK10" s="256"/>
      <c r="BL10" s="256"/>
      <c r="BM10" s="258">
        <f>výdaje!H132</f>
        <v>3</v>
      </c>
      <c r="BN10" s="259">
        <f>výdaje!H172</f>
        <v>31</v>
      </c>
      <c r="BO10" s="260">
        <f>SUM(BP10:BU10)</f>
        <v>0</v>
      </c>
      <c r="BP10" s="256"/>
      <c r="BQ10" s="256"/>
      <c r="BR10" s="256"/>
      <c r="BS10" s="256"/>
      <c r="BT10" s="256"/>
      <c r="BU10" s="256"/>
      <c r="BV10" s="257">
        <f>SUM(BW10:CC10)</f>
        <v>4</v>
      </c>
      <c r="BW10" s="256"/>
      <c r="BX10" s="256"/>
      <c r="BY10" s="256"/>
      <c r="BZ10" s="256"/>
      <c r="CA10" s="256"/>
      <c r="CB10" s="256"/>
      <c r="CC10" s="256">
        <f>výdaje!H318</f>
        <v>4</v>
      </c>
      <c r="CD10" s="257">
        <f>SUM(CE10:CI10)</f>
        <v>0</v>
      </c>
      <c r="CE10" s="256">
        <f>výdaje!H362</f>
        <v>0</v>
      </c>
      <c r="CF10" s="256"/>
      <c r="CG10" s="256"/>
      <c r="CH10" s="256"/>
      <c r="CI10" s="256"/>
      <c r="CJ10" s="257">
        <f>SUM(CK10:CL10)</f>
        <v>0</v>
      </c>
      <c r="CK10" s="256"/>
      <c r="CL10" s="256"/>
      <c r="CM10" s="259">
        <f>SUM(CN10:CO10)</f>
        <v>0</v>
      </c>
      <c r="CN10" s="261"/>
      <c r="CO10" s="262"/>
      <c r="CP10" s="259"/>
      <c r="CQ10" s="259"/>
      <c r="CR10" s="259">
        <f>SUM(CS10:CT10)</f>
        <v>2</v>
      </c>
      <c r="CS10" s="261"/>
      <c r="CT10" s="262">
        <f>výdaje!H462</f>
        <v>2</v>
      </c>
      <c r="CU10" s="259"/>
      <c r="CV10" s="259"/>
      <c r="CW10" s="259"/>
      <c r="CX10" s="257">
        <f>CY10+CZ10</f>
        <v>39284</v>
      </c>
      <c r="CY10" s="256">
        <f>výdaje!H532+výdaje!H533</f>
        <v>39284</v>
      </c>
      <c r="CZ10" s="256"/>
      <c r="DA10" s="263"/>
      <c r="DB10" s="263"/>
      <c r="DC10" s="264"/>
    </row>
    <row r="11" spans="1:107" ht="12" customHeight="1">
      <c r="A11" s="85"/>
      <c r="B11" s="20" t="s">
        <v>180</v>
      </c>
      <c r="C11" s="506">
        <f t="shared" si="6"/>
        <v>0.08666666666666667</v>
      </c>
      <c r="D11" s="505">
        <v>450</v>
      </c>
      <c r="E11" s="254">
        <f t="shared" si="7"/>
        <v>39</v>
      </c>
      <c r="F11" s="302"/>
      <c r="G11" s="303">
        <f>SUM(H11:M11)</f>
        <v>0</v>
      </c>
      <c r="H11" s="256"/>
      <c r="I11" s="256"/>
      <c r="J11" s="256"/>
      <c r="K11" s="256"/>
      <c r="L11" s="256"/>
      <c r="M11" s="256"/>
      <c r="N11" s="304">
        <f>SUM(O11:X11)</f>
        <v>39</v>
      </c>
      <c r="O11" s="256" t="s">
        <v>181</v>
      </c>
      <c r="P11" s="256">
        <f>příjmy!H24</f>
        <v>39</v>
      </c>
      <c r="Q11" s="256"/>
      <c r="R11" s="256"/>
      <c r="S11" s="256"/>
      <c r="T11" s="256"/>
      <c r="U11" s="256"/>
      <c r="V11" s="305"/>
      <c r="W11" s="256"/>
      <c r="X11" s="256"/>
      <c r="Y11" s="304">
        <f>SUM(Z11:AK11)</f>
        <v>0</v>
      </c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306"/>
      <c r="AM11" s="259"/>
      <c r="AN11" s="304">
        <f>SUM(AO11:AQ11)</f>
        <v>0</v>
      </c>
      <c r="AO11" s="256"/>
      <c r="AP11" s="256"/>
      <c r="AQ11" s="307"/>
      <c r="AR11" s="259"/>
      <c r="AS11" s="264"/>
      <c r="AT11" s="85"/>
      <c r="AU11" s="20" t="s">
        <v>180</v>
      </c>
      <c r="AV11" s="506">
        <f t="shared" si="9"/>
        <v>0.8571428571428571</v>
      </c>
      <c r="AW11" s="505">
        <v>70</v>
      </c>
      <c r="AX11" s="254">
        <f t="shared" si="10"/>
        <v>60</v>
      </c>
      <c r="AY11" s="20"/>
      <c r="AZ11" s="255">
        <f>SUM(BA11:BG11)</f>
        <v>0</v>
      </c>
      <c r="BA11" s="256"/>
      <c r="BB11" s="256">
        <f>výdaje!H18</f>
        <v>0</v>
      </c>
      <c r="BC11" s="256"/>
      <c r="BD11" s="256"/>
      <c r="BE11" s="256"/>
      <c r="BF11" s="256"/>
      <c r="BG11" s="256"/>
      <c r="BH11" s="257">
        <f>SUM(BI11:BM11)</f>
        <v>5</v>
      </c>
      <c r="BI11" s="256"/>
      <c r="BJ11" s="256"/>
      <c r="BK11" s="256"/>
      <c r="BL11" s="256"/>
      <c r="BM11" s="258">
        <f>výdaje!H133</f>
        <v>5</v>
      </c>
      <c r="BN11" s="259"/>
      <c r="BO11" s="260">
        <f>SUM(BP11:BU11)</f>
        <v>36</v>
      </c>
      <c r="BP11" s="256"/>
      <c r="BQ11" s="256"/>
      <c r="BR11" s="256"/>
      <c r="BS11" s="256"/>
      <c r="BT11" s="256">
        <f>výdaje!H241</f>
        <v>36</v>
      </c>
      <c r="BU11" s="256"/>
      <c r="BV11" s="257">
        <f>SUM(BW11:CC11)</f>
        <v>19</v>
      </c>
      <c r="BW11" s="256"/>
      <c r="BX11" s="256"/>
      <c r="BY11" s="256"/>
      <c r="BZ11" s="256"/>
      <c r="CA11" s="256"/>
      <c r="CB11" s="256"/>
      <c r="CC11" s="256">
        <f>výdaje!H317</f>
        <v>19</v>
      </c>
      <c r="CD11" s="257">
        <f>SUM(CE11:CI11)</f>
        <v>0</v>
      </c>
      <c r="CE11" s="256"/>
      <c r="CF11" s="256"/>
      <c r="CG11" s="256"/>
      <c r="CH11" s="256"/>
      <c r="CI11" s="256"/>
      <c r="CJ11" s="257">
        <f>SUM(CK11:CL11)</f>
        <v>0</v>
      </c>
      <c r="CK11" s="256"/>
      <c r="CL11" s="256"/>
      <c r="CM11" s="259">
        <f>SUM(CN11:CO11)</f>
        <v>0</v>
      </c>
      <c r="CN11" s="265"/>
      <c r="CO11" s="258"/>
      <c r="CP11" s="259"/>
      <c r="CQ11" s="259"/>
      <c r="CR11" s="259">
        <f>SUM(CS11:CT11)</f>
        <v>0</v>
      </c>
      <c r="CS11" s="265"/>
      <c r="CT11" s="258">
        <f>výdaje!H463</f>
        <v>0</v>
      </c>
      <c r="CU11" s="259"/>
      <c r="CV11" s="259"/>
      <c r="CW11" s="259"/>
      <c r="CX11" s="257">
        <f>CY11+CZ11</f>
        <v>0</v>
      </c>
      <c r="CY11" s="256"/>
      <c r="CZ11" s="256"/>
      <c r="DA11" s="263"/>
      <c r="DB11" s="263"/>
      <c r="DC11" s="264"/>
    </row>
    <row r="12" spans="1:107" ht="12" customHeight="1">
      <c r="A12" s="96" t="s">
        <v>182</v>
      </c>
      <c r="B12" s="238"/>
      <c r="C12" s="502">
        <f t="shared" si="6"/>
        <v>1</v>
      </c>
      <c r="D12" s="504">
        <v>245</v>
      </c>
      <c r="E12" s="243">
        <f t="shared" si="7"/>
        <v>245</v>
      </c>
      <c r="F12" s="294"/>
      <c r="G12" s="270">
        <f aca="true" t="shared" si="13" ref="G12:AS12">SUM(G13:G14)</f>
        <v>0</v>
      </c>
      <c r="H12" s="308">
        <f t="shared" si="13"/>
        <v>0</v>
      </c>
      <c r="I12" s="308">
        <f t="shared" si="13"/>
        <v>0</v>
      </c>
      <c r="J12" s="308">
        <f t="shared" si="13"/>
        <v>0</v>
      </c>
      <c r="K12" s="308">
        <f t="shared" si="13"/>
        <v>0</v>
      </c>
      <c r="L12" s="308">
        <f t="shared" si="13"/>
        <v>0</v>
      </c>
      <c r="M12" s="308">
        <f t="shared" si="13"/>
        <v>0</v>
      </c>
      <c r="N12" s="268">
        <f t="shared" si="13"/>
        <v>0</v>
      </c>
      <c r="O12" s="267">
        <f t="shared" si="13"/>
        <v>0</v>
      </c>
      <c r="P12" s="267">
        <f t="shared" si="13"/>
        <v>0</v>
      </c>
      <c r="Q12" s="267">
        <f t="shared" si="13"/>
        <v>0</v>
      </c>
      <c r="R12" s="267">
        <f t="shared" si="13"/>
        <v>0</v>
      </c>
      <c r="S12" s="267">
        <f t="shared" si="13"/>
        <v>0</v>
      </c>
      <c r="T12" s="267">
        <f t="shared" si="13"/>
        <v>0</v>
      </c>
      <c r="U12" s="267">
        <f t="shared" si="13"/>
        <v>0</v>
      </c>
      <c r="V12" s="267">
        <f t="shared" si="13"/>
        <v>0</v>
      </c>
      <c r="W12" s="267">
        <f t="shared" si="13"/>
        <v>0</v>
      </c>
      <c r="X12" s="267">
        <f t="shared" si="13"/>
        <v>0</v>
      </c>
      <c r="Y12" s="268">
        <f t="shared" si="13"/>
        <v>245</v>
      </c>
      <c r="Z12" s="267">
        <f t="shared" si="13"/>
        <v>0</v>
      </c>
      <c r="AA12" s="267">
        <f t="shared" si="13"/>
        <v>0</v>
      </c>
      <c r="AB12" s="267">
        <f t="shared" si="13"/>
        <v>0</v>
      </c>
      <c r="AC12" s="267">
        <f t="shared" si="13"/>
        <v>0</v>
      </c>
      <c r="AD12" s="267">
        <f t="shared" si="13"/>
        <v>0</v>
      </c>
      <c r="AE12" s="267">
        <f t="shared" si="13"/>
        <v>0</v>
      </c>
      <c r="AF12" s="267">
        <f t="shared" si="13"/>
        <v>0</v>
      </c>
      <c r="AG12" s="267">
        <f t="shared" si="13"/>
        <v>0</v>
      </c>
      <c r="AH12" s="267">
        <f t="shared" si="13"/>
        <v>0</v>
      </c>
      <c r="AI12" s="267">
        <f t="shared" si="13"/>
        <v>0</v>
      </c>
      <c r="AJ12" s="267">
        <f t="shared" si="13"/>
        <v>245</v>
      </c>
      <c r="AK12" s="267">
        <f t="shared" si="13"/>
        <v>0</v>
      </c>
      <c r="AL12" s="309">
        <f t="shared" si="13"/>
        <v>0</v>
      </c>
      <c r="AM12" s="268">
        <f t="shared" si="13"/>
        <v>0</v>
      </c>
      <c r="AN12" s="268">
        <f t="shared" si="13"/>
        <v>0</v>
      </c>
      <c r="AO12" s="267">
        <f t="shared" si="13"/>
        <v>0</v>
      </c>
      <c r="AP12" s="267">
        <f t="shared" si="13"/>
        <v>0</v>
      </c>
      <c r="AQ12" s="238">
        <f t="shared" si="13"/>
        <v>0</v>
      </c>
      <c r="AR12" s="268">
        <f t="shared" si="13"/>
        <v>0</v>
      </c>
      <c r="AS12" s="271">
        <f t="shared" si="13"/>
        <v>0</v>
      </c>
      <c r="AT12" s="96" t="s">
        <v>182</v>
      </c>
      <c r="AU12" s="238"/>
      <c r="AV12" s="502">
        <f t="shared" si="9"/>
        <v>0.45403225806451614</v>
      </c>
      <c r="AW12" s="504">
        <v>1240</v>
      </c>
      <c r="AX12" s="243">
        <f t="shared" si="10"/>
        <v>563</v>
      </c>
      <c r="AY12" s="247"/>
      <c r="AZ12" s="266">
        <f>SUM(AZ13:AZ14)</f>
        <v>0</v>
      </c>
      <c r="BA12" s="267">
        <f>SUM(BA13:BA14)</f>
        <v>0</v>
      </c>
      <c r="BB12" s="267">
        <f>SUM(BB13:BB14)</f>
        <v>0</v>
      </c>
      <c r="BC12" s="267">
        <f>SUM(BC13:BC14)</f>
        <v>0</v>
      </c>
      <c r="BD12" s="267"/>
      <c r="BE12" s="267">
        <f aca="true" t="shared" si="14" ref="BE12:CJ12">SUM(BE13:BE14)</f>
        <v>0</v>
      </c>
      <c r="BF12" s="267">
        <f t="shared" si="14"/>
        <v>0</v>
      </c>
      <c r="BG12" s="267">
        <f t="shared" si="14"/>
        <v>0</v>
      </c>
      <c r="BH12" s="268">
        <f t="shared" si="14"/>
        <v>237</v>
      </c>
      <c r="BI12" s="267">
        <f t="shared" si="14"/>
        <v>0</v>
      </c>
      <c r="BJ12" s="267">
        <f t="shared" si="14"/>
        <v>0</v>
      </c>
      <c r="BK12" s="267">
        <f t="shared" si="14"/>
        <v>0</v>
      </c>
      <c r="BL12" s="267">
        <f t="shared" si="14"/>
        <v>0</v>
      </c>
      <c r="BM12" s="269">
        <f t="shared" si="14"/>
        <v>237</v>
      </c>
      <c r="BN12" s="268">
        <f t="shared" si="14"/>
        <v>0</v>
      </c>
      <c r="BO12" s="270">
        <f t="shared" si="14"/>
        <v>187</v>
      </c>
      <c r="BP12" s="267">
        <f t="shared" si="14"/>
        <v>0</v>
      </c>
      <c r="BQ12" s="267">
        <f t="shared" si="14"/>
        <v>0</v>
      </c>
      <c r="BR12" s="267">
        <f t="shared" si="14"/>
        <v>0</v>
      </c>
      <c r="BS12" s="267">
        <f t="shared" si="14"/>
        <v>0</v>
      </c>
      <c r="BT12" s="267">
        <f t="shared" si="14"/>
        <v>187</v>
      </c>
      <c r="BU12" s="267">
        <f t="shared" si="14"/>
        <v>0</v>
      </c>
      <c r="BV12" s="268">
        <f t="shared" si="14"/>
        <v>8</v>
      </c>
      <c r="BW12" s="267">
        <f t="shared" si="14"/>
        <v>0</v>
      </c>
      <c r="BX12" s="267">
        <f t="shared" si="14"/>
        <v>0</v>
      </c>
      <c r="BY12" s="267">
        <f t="shared" si="14"/>
        <v>0</v>
      </c>
      <c r="BZ12" s="267">
        <f t="shared" si="14"/>
        <v>0</v>
      </c>
      <c r="CA12" s="267">
        <f t="shared" si="14"/>
        <v>0</v>
      </c>
      <c r="CB12" s="267">
        <f t="shared" si="14"/>
        <v>0</v>
      </c>
      <c r="CC12" s="267">
        <f t="shared" si="14"/>
        <v>8</v>
      </c>
      <c r="CD12" s="268">
        <f t="shared" si="14"/>
        <v>0</v>
      </c>
      <c r="CE12" s="267">
        <f t="shared" si="14"/>
        <v>0</v>
      </c>
      <c r="CF12" s="267">
        <f t="shared" si="14"/>
        <v>0</v>
      </c>
      <c r="CG12" s="267">
        <f t="shared" si="14"/>
        <v>0</v>
      </c>
      <c r="CH12" s="267">
        <f t="shared" si="14"/>
        <v>0</v>
      </c>
      <c r="CI12" s="267">
        <f t="shared" si="14"/>
        <v>0</v>
      </c>
      <c r="CJ12" s="268">
        <f t="shared" si="14"/>
        <v>0</v>
      </c>
      <c r="CK12" s="267">
        <f aca="true" t="shared" si="15" ref="CK12:DC12">SUM(CK13:CK14)</f>
        <v>0</v>
      </c>
      <c r="CL12" s="267">
        <f t="shared" si="15"/>
        <v>0</v>
      </c>
      <c r="CM12" s="268">
        <f t="shared" si="15"/>
        <v>131</v>
      </c>
      <c r="CN12" s="268">
        <f t="shared" si="15"/>
        <v>131</v>
      </c>
      <c r="CO12" s="268">
        <f t="shared" si="15"/>
        <v>0</v>
      </c>
      <c r="CP12" s="268">
        <f t="shared" si="15"/>
        <v>0</v>
      </c>
      <c r="CQ12" s="268">
        <f t="shared" si="15"/>
        <v>0</v>
      </c>
      <c r="CR12" s="268">
        <f t="shared" si="15"/>
        <v>0</v>
      </c>
      <c r="CS12" s="268">
        <f t="shared" si="15"/>
        <v>0</v>
      </c>
      <c r="CT12" s="268">
        <f t="shared" si="15"/>
        <v>0</v>
      </c>
      <c r="CU12" s="268">
        <f t="shared" si="15"/>
        <v>0</v>
      </c>
      <c r="CV12" s="268">
        <f t="shared" si="15"/>
        <v>0</v>
      </c>
      <c r="CW12" s="268">
        <f t="shared" si="15"/>
        <v>0</v>
      </c>
      <c r="CX12" s="268">
        <f t="shared" si="15"/>
        <v>0</v>
      </c>
      <c r="CY12" s="267">
        <f t="shared" si="15"/>
        <v>0</v>
      </c>
      <c r="CZ12" s="267">
        <f t="shared" si="15"/>
        <v>0</v>
      </c>
      <c r="DA12" s="267">
        <f t="shared" si="15"/>
        <v>0</v>
      </c>
      <c r="DB12" s="267">
        <f t="shared" si="15"/>
        <v>0</v>
      </c>
      <c r="DC12" s="271">
        <f t="shared" si="15"/>
        <v>0</v>
      </c>
    </row>
    <row r="13" spans="1:107" ht="12.75" customHeight="1">
      <c r="A13" s="85"/>
      <c r="B13" s="20" t="s">
        <v>183</v>
      </c>
      <c r="C13" s="506" t="str">
        <f t="shared" si="6"/>
        <v>*</v>
      </c>
      <c r="D13" s="505">
        <v>0</v>
      </c>
      <c r="E13" s="254">
        <f t="shared" si="7"/>
        <v>0</v>
      </c>
      <c r="F13" s="302"/>
      <c r="G13" s="303">
        <f>SUM(H13:M13)</f>
        <v>0</v>
      </c>
      <c r="H13" s="256"/>
      <c r="I13" s="256"/>
      <c r="J13" s="256"/>
      <c r="K13" s="256"/>
      <c r="L13" s="256"/>
      <c r="M13" s="256"/>
      <c r="N13" s="304">
        <f>SUM(O13:X13)</f>
        <v>0</v>
      </c>
      <c r="O13" s="256"/>
      <c r="P13" s="256"/>
      <c r="Q13" s="256"/>
      <c r="R13" s="256"/>
      <c r="S13" s="256"/>
      <c r="T13" s="256"/>
      <c r="U13" s="256"/>
      <c r="V13" s="305"/>
      <c r="W13" s="256"/>
      <c r="X13" s="256"/>
      <c r="Y13" s="304">
        <f>SUM(Z13:AK13)</f>
        <v>0</v>
      </c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306"/>
      <c r="AM13" s="259"/>
      <c r="AN13" s="304">
        <f>SUM(AO13:AQ13)</f>
        <v>0</v>
      </c>
      <c r="AO13" s="256"/>
      <c r="AP13" s="256"/>
      <c r="AQ13" s="307"/>
      <c r="AR13" s="259"/>
      <c r="AS13" s="264"/>
      <c r="AT13" s="85"/>
      <c r="AU13" s="20" t="s">
        <v>183</v>
      </c>
      <c r="AV13" s="506">
        <f t="shared" si="9"/>
        <v>0.3963302752293578</v>
      </c>
      <c r="AW13" s="505">
        <v>1090</v>
      </c>
      <c r="AX13" s="254">
        <f t="shared" si="10"/>
        <v>432</v>
      </c>
      <c r="AY13" s="20"/>
      <c r="AZ13" s="255">
        <f>SUM(BA13:BG13)</f>
        <v>0</v>
      </c>
      <c r="BA13" s="256"/>
      <c r="BB13" s="256"/>
      <c r="BC13" s="256"/>
      <c r="BD13" s="256"/>
      <c r="BE13" s="256"/>
      <c r="BF13" s="256"/>
      <c r="BG13" s="256"/>
      <c r="BH13" s="257">
        <f>SUM(BI13:BM13)</f>
        <v>237</v>
      </c>
      <c r="BI13" s="256">
        <f>výdaje!H96</f>
        <v>0</v>
      </c>
      <c r="BJ13" s="256"/>
      <c r="BK13" s="256">
        <f>výdaje!H108</f>
        <v>0</v>
      </c>
      <c r="BL13" s="256"/>
      <c r="BM13" s="258">
        <f>výdaje!H134</f>
        <v>237</v>
      </c>
      <c r="BN13" s="259"/>
      <c r="BO13" s="260">
        <f>SUM(BP13:BU13)</f>
        <v>187</v>
      </c>
      <c r="BP13" s="256"/>
      <c r="BQ13" s="256"/>
      <c r="BR13" s="256"/>
      <c r="BS13" s="256"/>
      <c r="BT13" s="256">
        <f>výdaje!H242</f>
        <v>187</v>
      </c>
      <c r="BU13" s="256"/>
      <c r="BV13" s="257">
        <f>SUM(BW13:CC13)</f>
        <v>8</v>
      </c>
      <c r="BW13" s="256"/>
      <c r="BX13" s="256">
        <f>výdaje!H275</f>
        <v>0</v>
      </c>
      <c r="BY13" s="256"/>
      <c r="BZ13" s="256"/>
      <c r="CA13" s="256"/>
      <c r="CB13" s="256"/>
      <c r="CC13" s="256">
        <f>výdaje!H319</f>
        <v>8</v>
      </c>
      <c r="CD13" s="257">
        <f>SUM(CE13:CI13)</f>
        <v>0</v>
      </c>
      <c r="CE13" s="256">
        <f>výdaje!H363</f>
        <v>0</v>
      </c>
      <c r="CF13" s="256"/>
      <c r="CG13" s="256"/>
      <c r="CH13" s="256"/>
      <c r="CI13" s="256"/>
      <c r="CJ13" s="257">
        <f>SUM(CK13:CL13)</f>
        <v>0</v>
      </c>
      <c r="CK13" s="256"/>
      <c r="CL13" s="256"/>
      <c r="CM13" s="259">
        <f>SUM(CN13:CO13)</f>
        <v>0</v>
      </c>
      <c r="CN13" s="261"/>
      <c r="CO13" s="262"/>
      <c r="CP13" s="259"/>
      <c r="CQ13" s="259"/>
      <c r="CR13" s="259">
        <f>SUM(CS13:CT13)</f>
        <v>0</v>
      </c>
      <c r="CS13" s="261"/>
      <c r="CT13" s="262"/>
      <c r="CU13" s="259"/>
      <c r="CV13" s="259"/>
      <c r="CW13" s="259"/>
      <c r="CX13" s="257">
        <f>CY13+CZ13</f>
        <v>0</v>
      </c>
      <c r="CY13" s="256">
        <f>výdaje!H549+výdaje!H550</f>
        <v>0</v>
      </c>
      <c r="CZ13" s="256"/>
      <c r="DA13" s="263"/>
      <c r="DB13" s="263">
        <f>výdaje!H484</f>
        <v>0</v>
      </c>
      <c r="DC13" s="264"/>
    </row>
    <row r="14" spans="1:107" ht="12.75" customHeight="1">
      <c r="A14" s="85"/>
      <c r="B14" s="20" t="s">
        <v>184</v>
      </c>
      <c r="C14" s="506">
        <f t="shared" si="6"/>
        <v>1</v>
      </c>
      <c r="D14" s="505">
        <v>245</v>
      </c>
      <c r="E14" s="254">
        <f t="shared" si="7"/>
        <v>245</v>
      </c>
      <c r="F14" s="302"/>
      <c r="G14" s="303">
        <f>SUM(H14:M14)</f>
        <v>0</v>
      </c>
      <c r="H14" s="256"/>
      <c r="I14" s="256"/>
      <c r="J14" s="256"/>
      <c r="K14" s="256"/>
      <c r="L14" s="256"/>
      <c r="M14" s="256"/>
      <c r="N14" s="304">
        <f>SUM(O14:X14)</f>
        <v>0</v>
      </c>
      <c r="O14" s="256"/>
      <c r="P14" s="256"/>
      <c r="Q14" s="256"/>
      <c r="R14" s="256"/>
      <c r="S14" s="256"/>
      <c r="T14" s="256"/>
      <c r="U14" s="256"/>
      <c r="V14" s="305"/>
      <c r="W14" s="256"/>
      <c r="X14" s="256"/>
      <c r="Y14" s="304">
        <f>SUM(Z14:AK14)</f>
        <v>245</v>
      </c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>
        <f>příjmy!H97</f>
        <v>245</v>
      </c>
      <c r="AK14" s="256"/>
      <c r="AL14" s="306"/>
      <c r="AM14" s="259"/>
      <c r="AN14" s="304">
        <f>SUM(AO14:AQ14)</f>
        <v>0</v>
      </c>
      <c r="AO14" s="256"/>
      <c r="AP14" s="256"/>
      <c r="AQ14" s="307"/>
      <c r="AR14" s="259"/>
      <c r="AS14" s="264"/>
      <c r="AT14" s="85"/>
      <c r="AU14" s="20" t="s">
        <v>184</v>
      </c>
      <c r="AV14" s="506">
        <f t="shared" si="9"/>
        <v>0.8733333333333333</v>
      </c>
      <c r="AW14" s="505">
        <v>150</v>
      </c>
      <c r="AX14" s="254">
        <f t="shared" si="10"/>
        <v>131</v>
      </c>
      <c r="AY14" s="20"/>
      <c r="AZ14" s="255">
        <f>SUM(BA14:BG14)</f>
        <v>0</v>
      </c>
      <c r="BA14" s="256"/>
      <c r="BB14" s="256"/>
      <c r="BC14" s="256"/>
      <c r="BD14" s="256"/>
      <c r="BE14" s="256"/>
      <c r="BF14" s="256"/>
      <c r="BG14" s="256"/>
      <c r="BH14" s="257">
        <f>SUM(BI14:BM14)</f>
        <v>0</v>
      </c>
      <c r="BI14" s="256"/>
      <c r="BJ14" s="256"/>
      <c r="BK14" s="256"/>
      <c r="BL14" s="256"/>
      <c r="BM14" s="258"/>
      <c r="BN14" s="259"/>
      <c r="BO14" s="260">
        <f>SUM(BP14:BU14)</f>
        <v>0</v>
      </c>
      <c r="BP14" s="256"/>
      <c r="BQ14" s="256"/>
      <c r="BR14" s="256"/>
      <c r="BS14" s="256"/>
      <c r="BT14" s="256"/>
      <c r="BU14" s="256"/>
      <c r="BV14" s="257">
        <f>SUM(BW14:CC14)</f>
        <v>0</v>
      </c>
      <c r="BW14" s="256"/>
      <c r="BX14" s="256"/>
      <c r="BY14" s="256"/>
      <c r="BZ14" s="256"/>
      <c r="CA14" s="256"/>
      <c r="CB14" s="256"/>
      <c r="CC14" s="256"/>
      <c r="CD14" s="257">
        <f>SUM(CE14:CI14)</f>
        <v>0</v>
      </c>
      <c r="CE14" s="256"/>
      <c r="CF14" s="256"/>
      <c r="CG14" s="256"/>
      <c r="CH14" s="256"/>
      <c r="CI14" s="256"/>
      <c r="CJ14" s="257">
        <f>SUM(CK14:CL14)</f>
        <v>0</v>
      </c>
      <c r="CK14" s="256"/>
      <c r="CL14" s="256"/>
      <c r="CM14" s="259">
        <f>SUM(CN14:CO14)</f>
        <v>131</v>
      </c>
      <c r="CN14" s="272">
        <f>výdaje!H422</f>
        <v>131</v>
      </c>
      <c r="CO14" s="273"/>
      <c r="CP14" s="259"/>
      <c r="CQ14" s="259"/>
      <c r="CR14" s="259">
        <f>SUM(CS14:CT14)</f>
        <v>0</v>
      </c>
      <c r="CS14" s="272"/>
      <c r="CT14" s="273"/>
      <c r="CU14" s="259"/>
      <c r="CV14" s="259"/>
      <c r="CW14" s="259"/>
      <c r="CX14" s="257">
        <f>CY14+CZ14</f>
        <v>0</v>
      </c>
      <c r="CY14" s="256"/>
      <c r="CZ14" s="256"/>
      <c r="DA14" s="263"/>
      <c r="DB14" s="263"/>
      <c r="DC14" s="264"/>
    </row>
    <row r="15" spans="1:107" ht="12" customHeight="1">
      <c r="A15" s="96" t="s">
        <v>185</v>
      </c>
      <c r="B15" s="238"/>
      <c r="C15" s="502">
        <f t="shared" si="6"/>
        <v>1.0063546508194134</v>
      </c>
      <c r="D15" s="730">
        <v>13376.03</v>
      </c>
      <c r="E15" s="718">
        <f t="shared" si="7"/>
        <v>13461.03</v>
      </c>
      <c r="F15" s="294"/>
      <c r="G15" s="270">
        <f aca="true" t="shared" si="16" ref="G15:AS15">SUM(G16:G22)</f>
        <v>0</v>
      </c>
      <c r="H15" s="308">
        <f t="shared" si="16"/>
        <v>0</v>
      </c>
      <c r="I15" s="308">
        <f t="shared" si="16"/>
        <v>0</v>
      </c>
      <c r="J15" s="308">
        <f t="shared" si="16"/>
        <v>0</v>
      </c>
      <c r="K15" s="308">
        <f t="shared" si="16"/>
        <v>0</v>
      </c>
      <c r="L15" s="308">
        <f t="shared" si="16"/>
        <v>0</v>
      </c>
      <c r="M15" s="308">
        <f t="shared" si="16"/>
        <v>0</v>
      </c>
      <c r="N15" s="268">
        <f t="shared" si="16"/>
        <v>0</v>
      </c>
      <c r="O15" s="267">
        <f t="shared" si="16"/>
        <v>0</v>
      </c>
      <c r="P15" s="267">
        <f t="shared" si="16"/>
        <v>0</v>
      </c>
      <c r="Q15" s="267">
        <f t="shared" si="16"/>
        <v>0</v>
      </c>
      <c r="R15" s="267">
        <f t="shared" si="16"/>
        <v>0</v>
      </c>
      <c r="S15" s="267">
        <f t="shared" si="16"/>
        <v>0</v>
      </c>
      <c r="T15" s="267">
        <f t="shared" si="16"/>
        <v>0</v>
      </c>
      <c r="U15" s="267">
        <f t="shared" si="16"/>
        <v>0</v>
      </c>
      <c r="V15" s="267">
        <f t="shared" si="16"/>
        <v>0</v>
      </c>
      <c r="W15" s="267">
        <f t="shared" si="16"/>
        <v>0</v>
      </c>
      <c r="X15" s="267">
        <f t="shared" si="16"/>
        <v>0</v>
      </c>
      <c r="Y15" s="268">
        <f t="shared" si="16"/>
        <v>157</v>
      </c>
      <c r="Z15" s="267">
        <f t="shared" si="16"/>
        <v>22</v>
      </c>
      <c r="AA15" s="267">
        <f t="shared" si="16"/>
        <v>135</v>
      </c>
      <c r="AB15" s="267">
        <f t="shared" si="16"/>
        <v>0</v>
      </c>
      <c r="AC15" s="267">
        <f t="shared" si="16"/>
        <v>0</v>
      </c>
      <c r="AD15" s="267">
        <f t="shared" si="16"/>
        <v>0</v>
      </c>
      <c r="AE15" s="267">
        <f t="shared" si="16"/>
        <v>0</v>
      </c>
      <c r="AF15" s="267">
        <f t="shared" si="16"/>
        <v>0</v>
      </c>
      <c r="AG15" s="267">
        <f t="shared" si="16"/>
        <v>0</v>
      </c>
      <c r="AH15" s="267">
        <f t="shared" si="16"/>
        <v>0</v>
      </c>
      <c r="AI15" s="267">
        <f t="shared" si="16"/>
        <v>0</v>
      </c>
      <c r="AJ15" s="267">
        <f t="shared" si="16"/>
        <v>0</v>
      </c>
      <c r="AK15" s="267">
        <f t="shared" si="16"/>
        <v>0</v>
      </c>
      <c r="AL15" s="309">
        <f t="shared" si="16"/>
        <v>108</v>
      </c>
      <c r="AM15" s="268">
        <f t="shared" si="16"/>
        <v>0</v>
      </c>
      <c r="AN15" s="268">
        <f t="shared" si="16"/>
        <v>0</v>
      </c>
      <c r="AO15" s="267">
        <f t="shared" si="16"/>
        <v>0</v>
      </c>
      <c r="AP15" s="267">
        <f t="shared" si="16"/>
        <v>0</v>
      </c>
      <c r="AQ15" s="238">
        <f t="shared" si="16"/>
        <v>0</v>
      </c>
      <c r="AR15" s="268">
        <f t="shared" si="16"/>
        <v>0</v>
      </c>
      <c r="AS15" s="725">
        <f t="shared" si="16"/>
        <v>13196.03</v>
      </c>
      <c r="AT15" s="96" t="s">
        <v>185</v>
      </c>
      <c r="AU15" s="238"/>
      <c r="AV15" s="502">
        <f t="shared" si="9"/>
        <v>0.9985954258873543</v>
      </c>
      <c r="AW15" s="730">
        <v>17087.03</v>
      </c>
      <c r="AX15" s="718">
        <f t="shared" si="10"/>
        <v>17063.03</v>
      </c>
      <c r="AY15" s="247"/>
      <c r="AZ15" s="266">
        <f aca="true" t="shared" si="17" ref="AZ15:CE15">SUM(AZ16:AZ22)</f>
        <v>0</v>
      </c>
      <c r="BA15" s="267">
        <f t="shared" si="17"/>
        <v>0</v>
      </c>
      <c r="BB15" s="267">
        <f t="shared" si="17"/>
        <v>0</v>
      </c>
      <c r="BC15" s="267">
        <f t="shared" si="17"/>
        <v>0</v>
      </c>
      <c r="BD15" s="267">
        <f t="shared" si="17"/>
        <v>0</v>
      </c>
      <c r="BE15" s="267">
        <f t="shared" si="17"/>
        <v>0</v>
      </c>
      <c r="BF15" s="267">
        <f t="shared" si="17"/>
        <v>0</v>
      </c>
      <c r="BG15" s="267">
        <f t="shared" si="17"/>
        <v>0</v>
      </c>
      <c r="BH15" s="268">
        <f t="shared" si="17"/>
        <v>4</v>
      </c>
      <c r="BI15" s="267">
        <f t="shared" si="17"/>
        <v>0</v>
      </c>
      <c r="BJ15" s="267">
        <f t="shared" si="17"/>
        <v>1</v>
      </c>
      <c r="BK15" s="267">
        <f t="shared" si="17"/>
        <v>0</v>
      </c>
      <c r="BL15" s="267">
        <f t="shared" si="17"/>
        <v>0</v>
      </c>
      <c r="BM15" s="269">
        <f t="shared" si="17"/>
        <v>3</v>
      </c>
      <c r="BN15" s="268">
        <f t="shared" si="17"/>
        <v>0</v>
      </c>
      <c r="BO15" s="270">
        <f t="shared" si="17"/>
        <v>49</v>
      </c>
      <c r="BP15" s="267">
        <f t="shared" si="17"/>
        <v>46</v>
      </c>
      <c r="BQ15" s="267">
        <f t="shared" si="17"/>
        <v>4</v>
      </c>
      <c r="BR15" s="267">
        <f t="shared" si="17"/>
        <v>-1</v>
      </c>
      <c r="BS15" s="267">
        <f t="shared" si="17"/>
        <v>0</v>
      </c>
      <c r="BT15" s="267">
        <f t="shared" si="17"/>
        <v>0</v>
      </c>
      <c r="BU15" s="267">
        <f t="shared" si="17"/>
        <v>0</v>
      </c>
      <c r="BV15" s="268">
        <f t="shared" si="17"/>
        <v>30</v>
      </c>
      <c r="BW15" s="267">
        <f t="shared" si="17"/>
        <v>0</v>
      </c>
      <c r="BX15" s="267">
        <f t="shared" si="17"/>
        <v>6</v>
      </c>
      <c r="BY15" s="267">
        <f t="shared" si="17"/>
        <v>0</v>
      </c>
      <c r="BZ15" s="267">
        <f t="shared" si="17"/>
        <v>0</v>
      </c>
      <c r="CA15" s="267">
        <f t="shared" si="17"/>
        <v>0</v>
      </c>
      <c r="CB15" s="267">
        <f t="shared" si="17"/>
        <v>0</v>
      </c>
      <c r="CC15" s="267">
        <f t="shared" si="17"/>
        <v>24</v>
      </c>
      <c r="CD15" s="268">
        <f t="shared" si="17"/>
        <v>0</v>
      </c>
      <c r="CE15" s="267">
        <f t="shared" si="17"/>
        <v>0</v>
      </c>
      <c r="CF15" s="267">
        <f aca="true" t="shared" si="18" ref="CF15:DC15">SUM(CF16:CF22)</f>
        <v>0</v>
      </c>
      <c r="CG15" s="267">
        <f t="shared" si="18"/>
        <v>0</v>
      </c>
      <c r="CH15" s="267">
        <f t="shared" si="18"/>
        <v>0</v>
      </c>
      <c r="CI15" s="267">
        <f t="shared" si="18"/>
        <v>0</v>
      </c>
      <c r="CJ15" s="268">
        <f t="shared" si="18"/>
        <v>0</v>
      </c>
      <c r="CK15" s="267">
        <f t="shared" si="18"/>
        <v>0</v>
      </c>
      <c r="CL15" s="267">
        <f t="shared" si="18"/>
        <v>0</v>
      </c>
      <c r="CM15" s="268">
        <f t="shared" si="18"/>
        <v>0</v>
      </c>
      <c r="CN15" s="268">
        <f t="shared" si="18"/>
        <v>0</v>
      </c>
      <c r="CO15" s="268">
        <f t="shared" si="18"/>
        <v>0</v>
      </c>
      <c r="CP15" s="268">
        <f t="shared" si="18"/>
        <v>0</v>
      </c>
      <c r="CQ15" s="268">
        <f t="shared" si="18"/>
        <v>0</v>
      </c>
      <c r="CR15" s="268">
        <f t="shared" si="18"/>
        <v>0</v>
      </c>
      <c r="CS15" s="268">
        <f t="shared" si="18"/>
        <v>0</v>
      </c>
      <c r="CT15" s="268">
        <f t="shared" si="18"/>
        <v>0</v>
      </c>
      <c r="CU15" s="268">
        <f t="shared" si="18"/>
        <v>0</v>
      </c>
      <c r="CV15" s="721">
        <f t="shared" si="18"/>
        <v>16271.029999999999</v>
      </c>
      <c r="CW15" s="268">
        <f t="shared" si="18"/>
        <v>0</v>
      </c>
      <c r="CX15" s="268">
        <f>SUM(CX16:CX22)</f>
        <v>709</v>
      </c>
      <c r="CY15" s="267">
        <f t="shared" si="18"/>
        <v>709</v>
      </c>
      <c r="CZ15" s="267">
        <f t="shared" si="18"/>
        <v>0</v>
      </c>
      <c r="DA15" s="267">
        <f t="shared" si="18"/>
        <v>0</v>
      </c>
      <c r="DB15" s="267">
        <f t="shared" si="18"/>
        <v>0</v>
      </c>
      <c r="DC15" s="271">
        <f t="shared" si="18"/>
        <v>0</v>
      </c>
    </row>
    <row r="16" spans="1:121" ht="12" customHeight="1">
      <c r="A16" s="85"/>
      <c r="B16" s="482" t="s">
        <v>186</v>
      </c>
      <c r="C16" s="506">
        <f t="shared" si="6"/>
        <v>2.16</v>
      </c>
      <c r="D16" s="505">
        <v>50</v>
      </c>
      <c r="E16" s="254">
        <f t="shared" si="7"/>
        <v>108</v>
      </c>
      <c r="F16" s="302"/>
      <c r="G16" s="303">
        <f aca="true" t="shared" si="19" ref="G16:G22">SUM(H16:M16)</f>
        <v>0</v>
      </c>
      <c r="H16" s="256"/>
      <c r="I16" s="256"/>
      <c r="J16" s="256"/>
      <c r="K16" s="256"/>
      <c r="L16" s="256"/>
      <c r="M16" s="256"/>
      <c r="N16" s="304">
        <f aca="true" t="shared" si="20" ref="N16:N22">SUM(O16:X16)</f>
        <v>0</v>
      </c>
      <c r="O16" s="256"/>
      <c r="P16" s="256"/>
      <c r="Q16" s="256"/>
      <c r="R16" s="256"/>
      <c r="S16" s="256"/>
      <c r="T16" s="256"/>
      <c r="U16" s="256"/>
      <c r="V16" s="305"/>
      <c r="W16" s="256"/>
      <c r="X16" s="256"/>
      <c r="Y16" s="304">
        <f aca="true" t="shared" si="21" ref="Y16:Y22">SUM(Z16:AK16)</f>
        <v>0</v>
      </c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306">
        <f>příjmy!H121</f>
        <v>108</v>
      </c>
      <c r="AM16" s="259"/>
      <c r="AN16" s="304">
        <f aca="true" t="shared" si="22" ref="AN16:AN22">SUM(AO16:AQ16)</f>
        <v>0</v>
      </c>
      <c r="AO16" s="256"/>
      <c r="AP16" s="256"/>
      <c r="AQ16" s="307"/>
      <c r="AR16" s="259"/>
      <c r="AS16" s="264"/>
      <c r="AT16" s="85"/>
      <c r="AU16" s="482" t="s">
        <v>186</v>
      </c>
      <c r="AV16" s="506">
        <f t="shared" si="9"/>
        <v>0.9997357992073976</v>
      </c>
      <c r="AW16" s="505">
        <v>3785</v>
      </c>
      <c r="AX16" s="254">
        <f t="shared" si="10"/>
        <v>3784</v>
      </c>
      <c r="AY16" s="20"/>
      <c r="AZ16" s="255">
        <f aca="true" t="shared" si="23" ref="AZ16:AZ22">SUM(BA16:BG16)</f>
        <v>0</v>
      </c>
      <c r="BA16" s="256"/>
      <c r="BB16" s="256"/>
      <c r="BC16" s="256"/>
      <c r="BD16" s="256"/>
      <c r="BE16" s="256"/>
      <c r="BF16" s="256"/>
      <c r="BG16" s="256"/>
      <c r="BH16" s="257">
        <f aca="true" t="shared" si="24" ref="BH16:BH22">SUM(BI16:BM16)</f>
        <v>0</v>
      </c>
      <c r="BI16" s="256"/>
      <c r="BJ16" s="256"/>
      <c r="BK16" s="256">
        <f>výdaje!H97</f>
        <v>0</v>
      </c>
      <c r="BL16" s="256"/>
      <c r="BM16" s="258"/>
      <c r="BN16" s="259"/>
      <c r="BO16" s="260">
        <f aca="true" t="shared" si="25" ref="BO16:BO22">SUM(BP16:BU16)</f>
        <v>0</v>
      </c>
      <c r="BP16" s="256"/>
      <c r="BQ16" s="256"/>
      <c r="BR16" s="256"/>
      <c r="BS16" s="256"/>
      <c r="BT16" s="256"/>
      <c r="BU16" s="256"/>
      <c r="BV16" s="257">
        <f aca="true" t="shared" si="26" ref="BV16:BV22">SUM(BW16:CC16)</f>
        <v>0</v>
      </c>
      <c r="BW16" s="256"/>
      <c r="BX16" s="256"/>
      <c r="BY16" s="256"/>
      <c r="BZ16" s="256"/>
      <c r="CA16" s="256"/>
      <c r="CB16" s="256"/>
      <c r="CC16" s="256"/>
      <c r="CD16" s="257">
        <f aca="true" t="shared" si="27" ref="CD16:CD22">SUM(CE16:CI16)</f>
        <v>0</v>
      </c>
      <c r="CE16" s="256"/>
      <c r="CF16" s="256"/>
      <c r="CG16" s="256"/>
      <c r="CH16" s="256"/>
      <c r="CI16" s="256"/>
      <c r="CJ16" s="257">
        <f>SUM(CK16:CL16)</f>
        <v>0</v>
      </c>
      <c r="CK16" s="256"/>
      <c r="CL16" s="256"/>
      <c r="CM16" s="259">
        <f aca="true" t="shared" si="28" ref="CM16:CM22">SUM(CN16:CO16)</f>
        <v>0</v>
      </c>
      <c r="CN16" s="265"/>
      <c r="CO16" s="258"/>
      <c r="CP16" s="259"/>
      <c r="CQ16" s="259"/>
      <c r="CR16" s="259">
        <f aca="true" t="shared" si="29" ref="CR16:CR22">SUM(CS16:CT16)</f>
        <v>0</v>
      </c>
      <c r="CS16" s="265"/>
      <c r="CT16" s="258"/>
      <c r="CU16" s="259"/>
      <c r="CV16" s="259">
        <f>výdaje!H502</f>
        <v>3075</v>
      </c>
      <c r="CW16" s="259"/>
      <c r="CX16" s="257">
        <f aca="true" t="shared" si="30" ref="CX16:CX22">CY16+CZ16</f>
        <v>709</v>
      </c>
      <c r="CY16" s="256">
        <f>výdaje!H541+výdaje!H551</f>
        <v>709</v>
      </c>
      <c r="CZ16" s="256"/>
      <c r="DA16" s="263"/>
      <c r="DB16" s="263">
        <f>výdaje!H485</f>
        <v>0</v>
      </c>
      <c r="DC16" s="264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</row>
    <row r="17" spans="1:107" ht="12.75" customHeight="1">
      <c r="A17" s="85"/>
      <c r="B17" s="483" t="s">
        <v>187</v>
      </c>
      <c r="C17" s="506">
        <f t="shared" si="6"/>
        <v>1</v>
      </c>
      <c r="D17" s="731">
        <v>484.03</v>
      </c>
      <c r="E17" s="719">
        <f t="shared" si="7"/>
        <v>484.03</v>
      </c>
      <c r="F17" s="302"/>
      <c r="G17" s="303">
        <f t="shared" si="19"/>
        <v>0</v>
      </c>
      <c r="H17" s="256"/>
      <c r="I17" s="256"/>
      <c r="J17" s="256"/>
      <c r="K17" s="256"/>
      <c r="L17" s="256"/>
      <c r="M17" s="256"/>
      <c r="N17" s="304">
        <f t="shared" si="20"/>
        <v>0</v>
      </c>
      <c r="O17" s="256"/>
      <c r="P17" s="256"/>
      <c r="Q17" s="256"/>
      <c r="R17" s="256"/>
      <c r="S17" s="256"/>
      <c r="T17" s="256"/>
      <c r="U17" s="256"/>
      <c r="V17" s="305"/>
      <c r="W17" s="256"/>
      <c r="X17" s="256"/>
      <c r="Y17" s="304">
        <f t="shared" si="21"/>
        <v>0</v>
      </c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306"/>
      <c r="AM17" s="259"/>
      <c r="AN17" s="304">
        <f t="shared" si="22"/>
        <v>0</v>
      </c>
      <c r="AO17" s="256"/>
      <c r="AP17" s="256"/>
      <c r="AQ17" s="307"/>
      <c r="AR17" s="259"/>
      <c r="AS17" s="724">
        <f>příjmy!H145</f>
        <v>484.03</v>
      </c>
      <c r="AT17" s="85"/>
      <c r="AU17" s="483" t="s">
        <v>187</v>
      </c>
      <c r="AV17" s="506">
        <f t="shared" si="9"/>
        <v>1</v>
      </c>
      <c r="AW17" s="731">
        <v>484.03</v>
      </c>
      <c r="AX17" s="719">
        <f t="shared" si="10"/>
        <v>484.03</v>
      </c>
      <c r="AY17" s="20"/>
      <c r="AZ17" s="255">
        <f t="shared" si="23"/>
        <v>0</v>
      </c>
      <c r="BA17" s="256"/>
      <c r="BB17" s="256"/>
      <c r="BC17" s="256"/>
      <c r="BD17" s="256"/>
      <c r="BE17" s="256"/>
      <c r="BF17" s="256"/>
      <c r="BG17" s="256"/>
      <c r="BH17" s="257">
        <f t="shared" si="24"/>
        <v>0</v>
      </c>
      <c r="BI17" s="256"/>
      <c r="BJ17" s="256"/>
      <c r="BK17" s="256"/>
      <c r="BL17" s="256"/>
      <c r="BM17" s="258"/>
      <c r="BN17" s="259"/>
      <c r="BO17" s="260">
        <f t="shared" si="25"/>
        <v>0</v>
      </c>
      <c r="BP17" s="256"/>
      <c r="BQ17" s="256"/>
      <c r="BR17" s="256"/>
      <c r="BS17" s="256"/>
      <c r="BT17" s="256"/>
      <c r="BU17" s="256"/>
      <c r="BV17" s="257">
        <f t="shared" si="26"/>
        <v>0</v>
      </c>
      <c r="BW17" s="256"/>
      <c r="BX17" s="256"/>
      <c r="BY17" s="256"/>
      <c r="BZ17" s="256"/>
      <c r="CA17" s="256"/>
      <c r="CB17" s="256"/>
      <c r="CC17" s="256"/>
      <c r="CD17" s="257">
        <f t="shared" si="27"/>
        <v>0</v>
      </c>
      <c r="CE17" s="256"/>
      <c r="CF17" s="256"/>
      <c r="CG17" s="256"/>
      <c r="CH17" s="256"/>
      <c r="CI17" s="256"/>
      <c r="CJ17" s="257"/>
      <c r="CK17" s="256"/>
      <c r="CL17" s="256"/>
      <c r="CM17" s="259">
        <f t="shared" si="28"/>
        <v>0</v>
      </c>
      <c r="CN17" s="261"/>
      <c r="CO17" s="262"/>
      <c r="CP17" s="259"/>
      <c r="CQ17" s="259"/>
      <c r="CR17" s="259">
        <f t="shared" si="29"/>
        <v>0</v>
      </c>
      <c r="CS17" s="261"/>
      <c r="CT17" s="262"/>
      <c r="CU17" s="259"/>
      <c r="CV17" s="720">
        <f>výdaje!H503</f>
        <v>484.03</v>
      </c>
      <c r="CW17" s="259"/>
      <c r="CX17" s="257">
        <f t="shared" si="30"/>
        <v>0</v>
      </c>
      <c r="CY17" s="256"/>
      <c r="CZ17" s="256"/>
      <c r="DA17" s="263"/>
      <c r="DB17" s="263"/>
      <c r="DC17" s="264"/>
    </row>
    <row r="18" spans="1:107" ht="12" customHeight="1">
      <c r="A18" s="85"/>
      <c r="B18" s="484" t="s">
        <v>188</v>
      </c>
      <c r="C18" s="506">
        <f t="shared" si="6"/>
        <v>1</v>
      </c>
      <c r="D18" s="505">
        <v>12712</v>
      </c>
      <c r="E18" s="254">
        <f t="shared" si="7"/>
        <v>12712</v>
      </c>
      <c r="F18" s="302"/>
      <c r="G18" s="303">
        <f t="shared" si="19"/>
        <v>0</v>
      </c>
      <c r="H18" s="256"/>
      <c r="I18" s="256"/>
      <c r="J18" s="256"/>
      <c r="K18" s="256"/>
      <c r="L18" s="256"/>
      <c r="M18" s="256"/>
      <c r="N18" s="304">
        <f t="shared" si="20"/>
        <v>0</v>
      </c>
      <c r="O18" s="256"/>
      <c r="P18" s="256"/>
      <c r="Q18" s="256"/>
      <c r="R18" s="256"/>
      <c r="S18" s="256"/>
      <c r="T18" s="256"/>
      <c r="U18" s="256"/>
      <c r="V18" s="305"/>
      <c r="W18" s="256"/>
      <c r="X18" s="256"/>
      <c r="Y18" s="304">
        <f t="shared" si="21"/>
        <v>0</v>
      </c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306"/>
      <c r="AM18" s="259"/>
      <c r="AN18" s="304">
        <f t="shared" si="22"/>
        <v>0</v>
      </c>
      <c r="AO18" s="256"/>
      <c r="AP18" s="256"/>
      <c r="AQ18" s="307"/>
      <c r="AR18" s="259"/>
      <c r="AS18" s="264">
        <f>příjmy!H146+příjmy!H147+příjmy!H148</f>
        <v>12712</v>
      </c>
      <c r="AT18" s="85"/>
      <c r="AU18" s="484" t="s">
        <v>188</v>
      </c>
      <c r="AV18" s="506">
        <f t="shared" si="9"/>
        <v>1</v>
      </c>
      <c r="AW18" s="505">
        <v>12712</v>
      </c>
      <c r="AX18" s="254">
        <f t="shared" si="10"/>
        <v>12712</v>
      </c>
      <c r="AY18" s="20"/>
      <c r="AZ18" s="255">
        <f t="shared" si="23"/>
        <v>0</v>
      </c>
      <c r="BA18" s="256"/>
      <c r="BB18" s="256"/>
      <c r="BC18" s="256"/>
      <c r="BD18" s="256"/>
      <c r="BE18" s="256"/>
      <c r="BF18" s="256"/>
      <c r="BG18" s="256"/>
      <c r="BH18" s="257">
        <f t="shared" si="24"/>
        <v>0</v>
      </c>
      <c r="BI18" s="256"/>
      <c r="BJ18" s="256"/>
      <c r="BK18" s="256"/>
      <c r="BL18" s="256"/>
      <c r="BM18" s="258"/>
      <c r="BN18" s="259"/>
      <c r="BO18" s="260">
        <f t="shared" si="25"/>
        <v>0</v>
      </c>
      <c r="BP18" s="256"/>
      <c r="BQ18" s="256"/>
      <c r="BR18" s="256"/>
      <c r="BS18" s="256"/>
      <c r="BT18" s="256"/>
      <c r="BU18" s="256"/>
      <c r="BV18" s="257">
        <f t="shared" si="26"/>
        <v>0</v>
      </c>
      <c r="BW18" s="256"/>
      <c r="BX18" s="256"/>
      <c r="BY18" s="256"/>
      <c r="BZ18" s="256"/>
      <c r="CA18" s="256"/>
      <c r="CB18" s="256"/>
      <c r="CC18" s="256"/>
      <c r="CD18" s="257">
        <f t="shared" si="27"/>
        <v>0</v>
      </c>
      <c r="CE18" s="256"/>
      <c r="CF18" s="256"/>
      <c r="CG18" s="256"/>
      <c r="CH18" s="256"/>
      <c r="CI18" s="256"/>
      <c r="CJ18" s="257">
        <f>SUM(CK18:CL18)</f>
        <v>0</v>
      </c>
      <c r="CK18" s="256"/>
      <c r="CL18" s="256"/>
      <c r="CM18" s="259">
        <f t="shared" si="28"/>
        <v>0</v>
      </c>
      <c r="CN18" s="265"/>
      <c r="CO18" s="258"/>
      <c r="CP18" s="259"/>
      <c r="CQ18" s="259"/>
      <c r="CR18" s="259">
        <f t="shared" si="29"/>
        <v>0</v>
      </c>
      <c r="CS18" s="265"/>
      <c r="CT18" s="258"/>
      <c r="CU18" s="259"/>
      <c r="CV18" s="259">
        <f>výdaje!H504+výdaje!H505+výdaje!H506</f>
        <v>12712</v>
      </c>
      <c r="CW18" s="259"/>
      <c r="CX18" s="257">
        <f t="shared" si="30"/>
        <v>0</v>
      </c>
      <c r="CY18" s="256"/>
      <c r="CZ18" s="256"/>
      <c r="DA18" s="263"/>
      <c r="DB18" s="263"/>
      <c r="DC18" s="264"/>
    </row>
    <row r="19" spans="1:107" ht="12" customHeight="1">
      <c r="A19" s="85"/>
      <c r="B19" s="484" t="s">
        <v>189</v>
      </c>
      <c r="C19" s="506" t="str">
        <f t="shared" si="6"/>
        <v>*</v>
      </c>
      <c r="D19" s="505">
        <v>0</v>
      </c>
      <c r="E19" s="254">
        <f t="shared" si="7"/>
        <v>22</v>
      </c>
      <c r="F19" s="302"/>
      <c r="G19" s="303">
        <f t="shared" si="19"/>
        <v>0</v>
      </c>
      <c r="H19" s="256"/>
      <c r="I19" s="256"/>
      <c r="J19" s="256"/>
      <c r="K19" s="256"/>
      <c r="L19" s="256"/>
      <c r="M19" s="256"/>
      <c r="N19" s="304">
        <f t="shared" si="20"/>
        <v>0</v>
      </c>
      <c r="O19" s="256"/>
      <c r="P19" s="256"/>
      <c r="Q19" s="256"/>
      <c r="R19" s="256"/>
      <c r="S19" s="256"/>
      <c r="T19" s="256"/>
      <c r="U19" s="256"/>
      <c r="V19" s="305"/>
      <c r="W19" s="256"/>
      <c r="X19" s="256"/>
      <c r="Y19" s="304">
        <f t="shared" si="21"/>
        <v>22</v>
      </c>
      <c r="Z19" s="256">
        <f>příjmy!H40</f>
        <v>22</v>
      </c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306">
        <f>příjmy!H120</f>
        <v>0</v>
      </c>
      <c r="AM19" s="259"/>
      <c r="AN19" s="304">
        <f t="shared" si="22"/>
        <v>0</v>
      </c>
      <c r="AO19" s="256"/>
      <c r="AP19" s="256"/>
      <c r="AQ19" s="307"/>
      <c r="AR19" s="259"/>
      <c r="AS19" s="264"/>
      <c r="AT19" s="85"/>
      <c r="AU19" s="484" t="s">
        <v>189</v>
      </c>
      <c r="AV19" s="506">
        <f t="shared" si="9"/>
        <v>0.7830188679245284</v>
      </c>
      <c r="AW19" s="505">
        <v>106</v>
      </c>
      <c r="AX19" s="254">
        <f t="shared" si="10"/>
        <v>83</v>
      </c>
      <c r="AY19" s="20"/>
      <c r="AZ19" s="255">
        <f t="shared" si="23"/>
        <v>0</v>
      </c>
      <c r="BA19" s="256"/>
      <c r="BB19" s="256"/>
      <c r="BC19" s="256"/>
      <c r="BD19" s="256"/>
      <c r="BE19" s="256"/>
      <c r="BF19" s="256"/>
      <c r="BG19" s="256"/>
      <c r="BH19" s="257">
        <f t="shared" si="24"/>
        <v>4</v>
      </c>
      <c r="BI19" s="256">
        <f>výdaje!H97</f>
        <v>0</v>
      </c>
      <c r="BJ19" s="256">
        <f>výdaje!H119</f>
        <v>1</v>
      </c>
      <c r="BK19" s="256"/>
      <c r="BL19" s="256"/>
      <c r="BM19" s="258">
        <f>výdaje!H135</f>
        <v>3</v>
      </c>
      <c r="BN19" s="259"/>
      <c r="BO19" s="260">
        <f t="shared" si="25"/>
        <v>49</v>
      </c>
      <c r="BP19" s="256">
        <f>výdaje!H186</f>
        <v>46</v>
      </c>
      <c r="BQ19" s="256">
        <f>výdaje!H204</f>
        <v>4</v>
      </c>
      <c r="BR19" s="256">
        <f>výdaje!H218</f>
        <v>-1</v>
      </c>
      <c r="BS19" s="256"/>
      <c r="BT19" s="256"/>
      <c r="BU19" s="256"/>
      <c r="BV19" s="257">
        <f t="shared" si="26"/>
        <v>30</v>
      </c>
      <c r="BW19" s="256"/>
      <c r="BX19" s="256">
        <f>výdaje!H276</f>
        <v>6</v>
      </c>
      <c r="BY19" s="256"/>
      <c r="BZ19" s="256"/>
      <c r="CA19" s="256"/>
      <c r="CB19" s="256">
        <f>výdaje!H311</f>
        <v>0</v>
      </c>
      <c r="CC19" s="256">
        <f>výdaje!H321</f>
        <v>24</v>
      </c>
      <c r="CD19" s="257">
        <f t="shared" si="27"/>
        <v>0</v>
      </c>
      <c r="CE19" s="256">
        <f>výdaje!H364</f>
        <v>0</v>
      </c>
      <c r="CF19" s="256"/>
      <c r="CG19" s="256"/>
      <c r="CH19" s="256">
        <f>výdaje!H406</f>
        <v>0</v>
      </c>
      <c r="CI19" s="256"/>
      <c r="CJ19" s="257">
        <f>SUM(CK19:CL19)</f>
        <v>0</v>
      </c>
      <c r="CK19" s="256"/>
      <c r="CL19" s="256"/>
      <c r="CM19" s="259">
        <f t="shared" si="28"/>
        <v>0</v>
      </c>
      <c r="CN19" s="265"/>
      <c r="CO19" s="258"/>
      <c r="CP19" s="259"/>
      <c r="CQ19" s="259"/>
      <c r="CR19" s="259">
        <f t="shared" si="29"/>
        <v>0</v>
      </c>
      <c r="CS19" s="265"/>
      <c r="CT19" s="258"/>
      <c r="CU19" s="259"/>
      <c r="CV19" s="259">
        <f>výdaje!H523</f>
        <v>0</v>
      </c>
      <c r="CW19" s="259"/>
      <c r="CX19" s="257">
        <f t="shared" si="30"/>
        <v>0</v>
      </c>
      <c r="CY19" s="256"/>
      <c r="CZ19" s="256"/>
      <c r="DA19" s="263"/>
      <c r="DB19" s="263"/>
      <c r="DC19" s="264"/>
    </row>
    <row r="20" spans="1:107" ht="12" customHeight="1">
      <c r="A20" s="85"/>
      <c r="B20" s="20" t="s">
        <v>190</v>
      </c>
      <c r="C20" s="506">
        <f t="shared" si="6"/>
        <v>0.9666666666666667</v>
      </c>
      <c r="D20" s="505">
        <v>60</v>
      </c>
      <c r="E20" s="254">
        <f t="shared" si="7"/>
        <v>58</v>
      </c>
      <c r="F20" s="302"/>
      <c r="G20" s="303">
        <f t="shared" si="19"/>
        <v>0</v>
      </c>
      <c r="H20" s="256"/>
      <c r="I20" s="256"/>
      <c r="J20" s="256"/>
      <c r="K20" s="256"/>
      <c r="L20" s="256"/>
      <c r="M20" s="256"/>
      <c r="N20" s="304">
        <f t="shared" si="20"/>
        <v>0</v>
      </c>
      <c r="O20" s="256"/>
      <c r="P20" s="256"/>
      <c r="Q20" s="256"/>
      <c r="R20" s="256"/>
      <c r="S20" s="256"/>
      <c r="T20" s="256"/>
      <c r="U20" s="256"/>
      <c r="V20" s="305"/>
      <c r="W20" s="256"/>
      <c r="X20" s="256"/>
      <c r="Y20" s="304">
        <f t="shared" si="21"/>
        <v>58</v>
      </c>
      <c r="Z20" s="256"/>
      <c r="AA20" s="256">
        <f>příjmy!H59</f>
        <v>58</v>
      </c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306"/>
      <c r="AM20" s="259"/>
      <c r="AN20" s="304">
        <f t="shared" si="22"/>
        <v>0</v>
      </c>
      <c r="AO20" s="256"/>
      <c r="AP20" s="256"/>
      <c r="AQ20" s="307"/>
      <c r="AR20" s="259"/>
      <c r="AS20" s="264"/>
      <c r="AT20" s="85"/>
      <c r="AU20" s="20" t="s">
        <v>190</v>
      </c>
      <c r="AV20" s="506" t="str">
        <f t="shared" si="9"/>
        <v>*</v>
      </c>
      <c r="AW20" s="505">
        <v>0</v>
      </c>
      <c r="AX20" s="254">
        <f t="shared" si="10"/>
        <v>0</v>
      </c>
      <c r="AY20" s="20"/>
      <c r="AZ20" s="255">
        <f t="shared" si="23"/>
        <v>0</v>
      </c>
      <c r="BA20" s="256"/>
      <c r="BB20" s="256"/>
      <c r="BC20" s="256"/>
      <c r="BD20" s="256"/>
      <c r="BE20" s="256"/>
      <c r="BF20" s="256"/>
      <c r="BG20" s="256"/>
      <c r="BH20" s="257">
        <f t="shared" si="24"/>
        <v>0</v>
      </c>
      <c r="BI20" s="256"/>
      <c r="BJ20" s="256">
        <f>výdaje!H120</f>
        <v>0</v>
      </c>
      <c r="BK20" s="256">
        <f>výdaje!H99</f>
        <v>0</v>
      </c>
      <c r="BL20" s="256"/>
      <c r="BM20" s="258">
        <f>výdaje!H136</f>
        <v>0</v>
      </c>
      <c r="BN20" s="259"/>
      <c r="BO20" s="260">
        <f t="shared" si="25"/>
        <v>0</v>
      </c>
      <c r="BP20" s="256"/>
      <c r="BQ20" s="256"/>
      <c r="BR20" s="256"/>
      <c r="BS20" s="256"/>
      <c r="BT20" s="256"/>
      <c r="BU20" s="256"/>
      <c r="BV20" s="257">
        <f t="shared" si="26"/>
        <v>0</v>
      </c>
      <c r="BW20" s="256"/>
      <c r="BX20" s="256"/>
      <c r="BY20" s="256"/>
      <c r="BZ20" s="256"/>
      <c r="CA20" s="256"/>
      <c r="CB20" s="256"/>
      <c r="CC20" s="256">
        <f>výdaje!H322</f>
        <v>0</v>
      </c>
      <c r="CD20" s="257">
        <f t="shared" si="27"/>
        <v>0</v>
      </c>
      <c r="CE20" s="256"/>
      <c r="CF20" s="256"/>
      <c r="CG20" s="256"/>
      <c r="CH20" s="256"/>
      <c r="CI20" s="256"/>
      <c r="CJ20" s="257">
        <f>SUM(CK20:CL20)</f>
        <v>0</v>
      </c>
      <c r="CK20" s="256"/>
      <c r="CL20" s="256"/>
      <c r="CM20" s="259">
        <f t="shared" si="28"/>
        <v>0</v>
      </c>
      <c r="CN20" s="265"/>
      <c r="CO20" s="258"/>
      <c r="CP20" s="259"/>
      <c r="CQ20" s="259"/>
      <c r="CR20" s="259">
        <f t="shared" si="29"/>
        <v>0</v>
      </c>
      <c r="CS20" s="265"/>
      <c r="CT20" s="258"/>
      <c r="CU20" s="259"/>
      <c r="CV20" s="259"/>
      <c r="CW20" s="259"/>
      <c r="CX20" s="257">
        <f t="shared" si="30"/>
        <v>0</v>
      </c>
      <c r="CY20" s="256"/>
      <c r="CZ20" s="256"/>
      <c r="DA20" s="263"/>
      <c r="DB20" s="263"/>
      <c r="DC20" s="264"/>
    </row>
    <row r="21" spans="1:107" ht="12" customHeight="1">
      <c r="A21" s="85"/>
      <c r="B21" s="20" t="s">
        <v>191</v>
      </c>
      <c r="C21" s="506">
        <f t="shared" si="6"/>
        <v>1.1428571428571428</v>
      </c>
      <c r="D21" s="505">
        <v>35</v>
      </c>
      <c r="E21" s="254">
        <f t="shared" si="7"/>
        <v>40</v>
      </c>
      <c r="F21" s="302"/>
      <c r="G21" s="303">
        <f t="shared" si="19"/>
        <v>0</v>
      </c>
      <c r="H21" s="256"/>
      <c r="I21" s="256"/>
      <c r="J21" s="256"/>
      <c r="K21" s="256"/>
      <c r="L21" s="256"/>
      <c r="M21" s="256"/>
      <c r="N21" s="304">
        <f t="shared" si="20"/>
        <v>0</v>
      </c>
      <c r="O21" s="256"/>
      <c r="P21" s="256"/>
      <c r="Q21" s="256"/>
      <c r="R21" s="256"/>
      <c r="S21" s="256"/>
      <c r="T21" s="256"/>
      <c r="U21" s="256"/>
      <c r="V21" s="305"/>
      <c r="W21" s="256"/>
      <c r="X21" s="256"/>
      <c r="Y21" s="304">
        <f t="shared" si="21"/>
        <v>40</v>
      </c>
      <c r="Z21" s="256"/>
      <c r="AA21" s="256">
        <f>příjmy!H60</f>
        <v>40</v>
      </c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306"/>
      <c r="AM21" s="259"/>
      <c r="AN21" s="304">
        <f t="shared" si="22"/>
        <v>0</v>
      </c>
      <c r="AO21" s="256"/>
      <c r="AP21" s="256"/>
      <c r="AQ21" s="307"/>
      <c r="AR21" s="259"/>
      <c r="AS21" s="264"/>
      <c r="AT21" s="85"/>
      <c r="AU21" s="20" t="s">
        <v>191</v>
      </c>
      <c r="AV21" s="506" t="str">
        <f t="shared" si="9"/>
        <v>*</v>
      </c>
      <c r="AW21" s="505">
        <v>0</v>
      </c>
      <c r="AX21" s="254">
        <f t="shared" si="10"/>
        <v>0</v>
      </c>
      <c r="AY21" s="20"/>
      <c r="AZ21" s="255">
        <f t="shared" si="23"/>
        <v>0</v>
      </c>
      <c r="BA21" s="256"/>
      <c r="BB21" s="256"/>
      <c r="BC21" s="256"/>
      <c r="BD21" s="256"/>
      <c r="BE21" s="256"/>
      <c r="BF21" s="256"/>
      <c r="BG21" s="256"/>
      <c r="BH21" s="257">
        <f t="shared" si="24"/>
        <v>0</v>
      </c>
      <c r="BI21" s="256"/>
      <c r="BJ21" s="256"/>
      <c r="BK21" s="256">
        <f>výdaje!H100</f>
        <v>0</v>
      </c>
      <c r="BL21" s="256"/>
      <c r="BM21" s="258">
        <f>výdaje!H137</f>
        <v>0</v>
      </c>
      <c r="BN21" s="259"/>
      <c r="BO21" s="260">
        <f t="shared" si="25"/>
        <v>0</v>
      </c>
      <c r="BP21" s="256"/>
      <c r="BQ21" s="256"/>
      <c r="BR21" s="256"/>
      <c r="BS21" s="256"/>
      <c r="BT21" s="256"/>
      <c r="BU21" s="256"/>
      <c r="BV21" s="257">
        <f t="shared" si="26"/>
        <v>0</v>
      </c>
      <c r="BW21" s="256"/>
      <c r="BX21" s="256"/>
      <c r="BY21" s="256"/>
      <c r="BZ21" s="256"/>
      <c r="CA21" s="256"/>
      <c r="CB21" s="256"/>
      <c r="CC21" s="256">
        <f>výdaje!H323</f>
        <v>0</v>
      </c>
      <c r="CD21" s="257">
        <f t="shared" si="27"/>
        <v>0</v>
      </c>
      <c r="CE21" s="256"/>
      <c r="CF21" s="256"/>
      <c r="CG21" s="256"/>
      <c r="CH21" s="256"/>
      <c r="CI21" s="256"/>
      <c r="CJ21" s="257">
        <f>SUM(CK21:CL21)</f>
        <v>0</v>
      </c>
      <c r="CK21" s="256"/>
      <c r="CL21" s="256"/>
      <c r="CM21" s="259">
        <f t="shared" si="28"/>
        <v>0</v>
      </c>
      <c r="CN21" s="265"/>
      <c r="CO21" s="258"/>
      <c r="CP21" s="259"/>
      <c r="CQ21" s="259"/>
      <c r="CR21" s="259">
        <f t="shared" si="29"/>
        <v>0</v>
      </c>
      <c r="CS21" s="265"/>
      <c r="CT21" s="258"/>
      <c r="CU21" s="259"/>
      <c r="CV21" s="259"/>
      <c r="CW21" s="259"/>
      <c r="CX21" s="257">
        <f t="shared" si="30"/>
        <v>0</v>
      </c>
      <c r="CY21" s="256"/>
      <c r="CZ21" s="256"/>
      <c r="DA21" s="263"/>
      <c r="DB21" s="263"/>
      <c r="DC21" s="264"/>
    </row>
    <row r="22" spans="1:107" ht="12" customHeight="1">
      <c r="A22" s="85"/>
      <c r="B22" s="20" t="s">
        <v>192</v>
      </c>
      <c r="C22" s="506">
        <f t="shared" si="6"/>
        <v>1.0571428571428572</v>
      </c>
      <c r="D22" s="505">
        <v>35</v>
      </c>
      <c r="E22" s="254">
        <f t="shared" si="7"/>
        <v>37</v>
      </c>
      <c r="F22" s="302"/>
      <c r="G22" s="303">
        <f t="shared" si="19"/>
        <v>0</v>
      </c>
      <c r="H22" s="256"/>
      <c r="I22" s="256"/>
      <c r="J22" s="256"/>
      <c r="K22" s="256"/>
      <c r="L22" s="256"/>
      <c r="M22" s="256"/>
      <c r="N22" s="304">
        <f t="shared" si="20"/>
        <v>0</v>
      </c>
      <c r="O22" s="256"/>
      <c r="P22" s="256"/>
      <c r="Q22" s="256"/>
      <c r="R22" s="256"/>
      <c r="S22" s="256"/>
      <c r="T22" s="256"/>
      <c r="U22" s="256"/>
      <c r="V22" s="305"/>
      <c r="W22" s="256"/>
      <c r="X22" s="256"/>
      <c r="Y22" s="304">
        <f t="shared" si="21"/>
        <v>37</v>
      </c>
      <c r="Z22" s="256"/>
      <c r="AA22" s="256">
        <f>příjmy!H61</f>
        <v>37</v>
      </c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306"/>
      <c r="AM22" s="259"/>
      <c r="AN22" s="304">
        <f t="shared" si="22"/>
        <v>0</v>
      </c>
      <c r="AO22" s="256"/>
      <c r="AP22" s="256"/>
      <c r="AQ22" s="307"/>
      <c r="AR22" s="259"/>
      <c r="AS22" s="264"/>
      <c r="AT22" s="85"/>
      <c r="AU22" s="20" t="s">
        <v>192</v>
      </c>
      <c r="AV22" s="506" t="str">
        <f t="shared" si="9"/>
        <v>*</v>
      </c>
      <c r="AW22" s="505">
        <v>0</v>
      </c>
      <c r="AX22" s="254">
        <f t="shared" si="10"/>
        <v>0</v>
      </c>
      <c r="AY22" s="20"/>
      <c r="AZ22" s="255">
        <f t="shared" si="23"/>
        <v>0</v>
      </c>
      <c r="BA22" s="256"/>
      <c r="BB22" s="256"/>
      <c r="BC22" s="256"/>
      <c r="BD22" s="256"/>
      <c r="BE22" s="256"/>
      <c r="BF22" s="256"/>
      <c r="BG22" s="256"/>
      <c r="BH22" s="257">
        <f t="shared" si="24"/>
        <v>0</v>
      </c>
      <c r="BI22" s="256"/>
      <c r="BJ22" s="256">
        <f>výdaje!H121</f>
        <v>0</v>
      </c>
      <c r="BK22" s="256">
        <f>výdaje!H101</f>
        <v>0</v>
      </c>
      <c r="BL22" s="256"/>
      <c r="BM22" s="258">
        <f>výdaje!H138</f>
        <v>0</v>
      </c>
      <c r="BN22" s="259"/>
      <c r="BO22" s="260">
        <f t="shared" si="25"/>
        <v>0</v>
      </c>
      <c r="BP22" s="256"/>
      <c r="BQ22" s="256"/>
      <c r="BR22" s="256"/>
      <c r="BS22" s="256"/>
      <c r="BT22" s="256"/>
      <c r="BU22" s="256"/>
      <c r="BV22" s="257">
        <f t="shared" si="26"/>
        <v>0</v>
      </c>
      <c r="BW22" s="256"/>
      <c r="BX22" s="256"/>
      <c r="BY22" s="256"/>
      <c r="BZ22" s="256"/>
      <c r="CA22" s="256"/>
      <c r="CB22" s="256"/>
      <c r="CC22" s="256"/>
      <c r="CD22" s="257">
        <f t="shared" si="27"/>
        <v>0</v>
      </c>
      <c r="CE22" s="256"/>
      <c r="CF22" s="256"/>
      <c r="CG22" s="256"/>
      <c r="CH22" s="256"/>
      <c r="CI22" s="256"/>
      <c r="CJ22" s="257">
        <f>SUM(CK22:CL22)</f>
        <v>0</v>
      </c>
      <c r="CK22" s="256"/>
      <c r="CL22" s="256"/>
      <c r="CM22" s="259">
        <f t="shared" si="28"/>
        <v>0</v>
      </c>
      <c r="CN22" s="265"/>
      <c r="CO22" s="258"/>
      <c r="CP22" s="259"/>
      <c r="CQ22" s="259"/>
      <c r="CR22" s="259">
        <f t="shared" si="29"/>
        <v>0</v>
      </c>
      <c r="CS22" s="265"/>
      <c r="CT22" s="258"/>
      <c r="CU22" s="259"/>
      <c r="CV22" s="259"/>
      <c r="CW22" s="259"/>
      <c r="CX22" s="257">
        <f t="shared" si="30"/>
        <v>0</v>
      </c>
      <c r="CY22" s="256"/>
      <c r="CZ22" s="256"/>
      <c r="DA22" s="263"/>
      <c r="DB22" s="263"/>
      <c r="DC22" s="264"/>
    </row>
    <row r="23" spans="1:107" ht="12" customHeight="1">
      <c r="A23" s="96" t="s">
        <v>193</v>
      </c>
      <c r="B23" s="238"/>
      <c r="C23" s="502">
        <f t="shared" si="6"/>
        <v>1.0194954128440368</v>
      </c>
      <c r="D23" s="504">
        <v>1744</v>
      </c>
      <c r="E23" s="243">
        <f t="shared" si="7"/>
        <v>1778</v>
      </c>
      <c r="F23" s="294"/>
      <c r="G23" s="270">
        <f aca="true" t="shared" si="31" ref="G23:AS23">SUM(G24:G27)</f>
        <v>0</v>
      </c>
      <c r="H23" s="308">
        <f t="shared" si="31"/>
        <v>0</v>
      </c>
      <c r="I23" s="308">
        <f t="shared" si="31"/>
        <v>0</v>
      </c>
      <c r="J23" s="308">
        <f t="shared" si="31"/>
        <v>0</v>
      </c>
      <c r="K23" s="308">
        <f t="shared" si="31"/>
        <v>0</v>
      </c>
      <c r="L23" s="308">
        <f t="shared" si="31"/>
        <v>0</v>
      </c>
      <c r="M23" s="308">
        <f t="shared" si="31"/>
        <v>0</v>
      </c>
      <c r="N23" s="268">
        <f t="shared" si="31"/>
        <v>280</v>
      </c>
      <c r="O23" s="267">
        <f t="shared" si="31"/>
        <v>280</v>
      </c>
      <c r="P23" s="267">
        <f t="shared" si="31"/>
        <v>0</v>
      </c>
      <c r="Q23" s="267">
        <f t="shared" si="31"/>
        <v>0</v>
      </c>
      <c r="R23" s="267">
        <f t="shared" si="31"/>
        <v>0</v>
      </c>
      <c r="S23" s="267">
        <f t="shared" si="31"/>
        <v>0</v>
      </c>
      <c r="T23" s="267">
        <f t="shared" si="31"/>
        <v>0</v>
      </c>
      <c r="U23" s="267">
        <f t="shared" si="31"/>
        <v>0</v>
      </c>
      <c r="V23" s="267">
        <f t="shared" si="31"/>
        <v>0</v>
      </c>
      <c r="W23" s="267">
        <f t="shared" si="31"/>
        <v>0</v>
      </c>
      <c r="X23" s="267">
        <f t="shared" si="31"/>
        <v>0</v>
      </c>
      <c r="Y23" s="268">
        <f t="shared" si="31"/>
        <v>218</v>
      </c>
      <c r="Z23" s="267">
        <f t="shared" si="31"/>
        <v>198</v>
      </c>
      <c r="AA23" s="267">
        <f t="shared" si="31"/>
        <v>0</v>
      </c>
      <c r="AB23" s="267">
        <f t="shared" si="31"/>
        <v>0</v>
      </c>
      <c r="AC23" s="267">
        <f t="shared" si="31"/>
        <v>0</v>
      </c>
      <c r="AD23" s="267">
        <f t="shared" si="31"/>
        <v>16</v>
      </c>
      <c r="AE23" s="267">
        <f t="shared" si="31"/>
        <v>0</v>
      </c>
      <c r="AF23" s="267">
        <f t="shared" si="31"/>
        <v>0</v>
      </c>
      <c r="AG23" s="267">
        <f t="shared" si="31"/>
        <v>0</v>
      </c>
      <c r="AH23" s="267">
        <f t="shared" si="31"/>
        <v>0</v>
      </c>
      <c r="AI23" s="267">
        <f t="shared" si="31"/>
        <v>4</v>
      </c>
      <c r="AJ23" s="267">
        <f t="shared" si="31"/>
        <v>0</v>
      </c>
      <c r="AK23" s="267">
        <f t="shared" si="31"/>
        <v>0</v>
      </c>
      <c r="AL23" s="309">
        <f t="shared" si="31"/>
        <v>0</v>
      </c>
      <c r="AM23" s="268">
        <f t="shared" si="31"/>
        <v>0</v>
      </c>
      <c r="AN23" s="268">
        <f t="shared" si="31"/>
        <v>0</v>
      </c>
      <c r="AO23" s="267">
        <f t="shared" si="31"/>
        <v>0</v>
      </c>
      <c r="AP23" s="267">
        <f t="shared" si="31"/>
        <v>0</v>
      </c>
      <c r="AQ23" s="238">
        <f t="shared" si="31"/>
        <v>0</v>
      </c>
      <c r="AR23" s="268">
        <f t="shared" si="31"/>
        <v>523</v>
      </c>
      <c r="AS23" s="271">
        <f t="shared" si="31"/>
        <v>757</v>
      </c>
      <c r="AT23" s="96" t="s">
        <v>193</v>
      </c>
      <c r="AU23" s="238"/>
      <c r="AV23" s="502">
        <f t="shared" si="9"/>
        <v>0.9868247694334651</v>
      </c>
      <c r="AW23" s="504">
        <v>5313</v>
      </c>
      <c r="AX23" s="243">
        <f t="shared" si="10"/>
        <v>5243</v>
      </c>
      <c r="AY23" s="247"/>
      <c r="AZ23" s="266">
        <f aca="true" t="shared" si="32" ref="AZ23:CE23">SUM(AZ24:AZ27)</f>
        <v>252</v>
      </c>
      <c r="BA23" s="267">
        <f t="shared" si="32"/>
        <v>137</v>
      </c>
      <c r="BB23" s="267">
        <f t="shared" si="32"/>
        <v>54</v>
      </c>
      <c r="BC23" s="267">
        <f t="shared" si="32"/>
        <v>0</v>
      </c>
      <c r="BD23" s="267">
        <f t="shared" si="32"/>
        <v>48</v>
      </c>
      <c r="BE23" s="267">
        <f t="shared" si="32"/>
        <v>13</v>
      </c>
      <c r="BF23" s="267">
        <f t="shared" si="32"/>
        <v>0</v>
      </c>
      <c r="BG23" s="267">
        <f t="shared" si="32"/>
        <v>0</v>
      </c>
      <c r="BH23" s="268">
        <f t="shared" si="32"/>
        <v>176</v>
      </c>
      <c r="BI23" s="267">
        <f t="shared" si="32"/>
        <v>0</v>
      </c>
      <c r="BJ23" s="267">
        <f t="shared" si="32"/>
        <v>50</v>
      </c>
      <c r="BK23" s="267">
        <f t="shared" si="32"/>
        <v>4</v>
      </c>
      <c r="BL23" s="267">
        <f t="shared" si="32"/>
        <v>0</v>
      </c>
      <c r="BM23" s="269">
        <f t="shared" si="32"/>
        <v>122</v>
      </c>
      <c r="BN23" s="268">
        <f t="shared" si="32"/>
        <v>0</v>
      </c>
      <c r="BO23" s="270">
        <f t="shared" si="32"/>
        <v>179</v>
      </c>
      <c r="BP23" s="267">
        <f t="shared" si="32"/>
        <v>9</v>
      </c>
      <c r="BQ23" s="267">
        <f t="shared" si="32"/>
        <v>133</v>
      </c>
      <c r="BR23" s="267">
        <f t="shared" si="32"/>
        <v>36</v>
      </c>
      <c r="BS23" s="267">
        <f t="shared" si="32"/>
        <v>0</v>
      </c>
      <c r="BT23" s="267">
        <f t="shared" si="32"/>
        <v>1</v>
      </c>
      <c r="BU23" s="267">
        <f t="shared" si="32"/>
        <v>0</v>
      </c>
      <c r="BV23" s="268">
        <f t="shared" si="32"/>
        <v>313</v>
      </c>
      <c r="BW23" s="267">
        <f t="shared" si="32"/>
        <v>0</v>
      </c>
      <c r="BX23" s="267">
        <f t="shared" si="32"/>
        <v>9</v>
      </c>
      <c r="BY23" s="267">
        <f t="shared" si="32"/>
        <v>0</v>
      </c>
      <c r="BZ23" s="267">
        <f t="shared" si="32"/>
        <v>0</v>
      </c>
      <c r="CA23" s="267">
        <f t="shared" si="32"/>
        <v>0</v>
      </c>
      <c r="CB23" s="267">
        <f t="shared" si="32"/>
        <v>11</v>
      </c>
      <c r="CC23" s="267">
        <f t="shared" si="32"/>
        <v>293</v>
      </c>
      <c r="CD23" s="268">
        <f t="shared" si="32"/>
        <v>41</v>
      </c>
      <c r="CE23" s="267">
        <f t="shared" si="32"/>
        <v>1</v>
      </c>
      <c r="CF23" s="267">
        <f aca="true" t="shared" si="33" ref="CF23:DC23">SUM(CF24:CF27)</f>
        <v>3</v>
      </c>
      <c r="CG23" s="267">
        <f t="shared" si="33"/>
        <v>5</v>
      </c>
      <c r="CH23" s="267">
        <f t="shared" si="33"/>
        <v>32</v>
      </c>
      <c r="CI23" s="267">
        <f t="shared" si="33"/>
        <v>0</v>
      </c>
      <c r="CJ23" s="268">
        <f t="shared" si="33"/>
        <v>0</v>
      </c>
      <c r="CK23" s="267">
        <f t="shared" si="33"/>
        <v>0</v>
      </c>
      <c r="CL23" s="267">
        <f t="shared" si="33"/>
        <v>0</v>
      </c>
      <c r="CM23" s="268">
        <f t="shared" si="33"/>
        <v>15</v>
      </c>
      <c r="CN23" s="268">
        <f t="shared" si="33"/>
        <v>0</v>
      </c>
      <c r="CO23" s="268">
        <f t="shared" si="33"/>
        <v>15</v>
      </c>
      <c r="CP23" s="268">
        <f t="shared" si="33"/>
        <v>0</v>
      </c>
      <c r="CQ23" s="268">
        <f t="shared" si="33"/>
        <v>0</v>
      </c>
      <c r="CR23" s="268">
        <f t="shared" si="33"/>
        <v>0</v>
      </c>
      <c r="CS23" s="268">
        <f t="shared" si="33"/>
        <v>0</v>
      </c>
      <c r="CT23" s="268">
        <f t="shared" si="33"/>
        <v>0</v>
      </c>
      <c r="CU23" s="268">
        <f t="shared" si="33"/>
        <v>0</v>
      </c>
      <c r="CV23" s="268">
        <f t="shared" si="33"/>
        <v>0</v>
      </c>
      <c r="CW23" s="268">
        <f t="shared" si="33"/>
        <v>0</v>
      </c>
      <c r="CX23" s="268">
        <f>SUM(CX24:CX27)</f>
        <v>4267</v>
      </c>
      <c r="CY23" s="267">
        <f t="shared" si="33"/>
        <v>4267</v>
      </c>
      <c r="CZ23" s="267">
        <f t="shared" si="33"/>
        <v>0</v>
      </c>
      <c r="DA23" s="267">
        <f t="shared" si="33"/>
        <v>0</v>
      </c>
      <c r="DB23" s="267">
        <f t="shared" si="33"/>
        <v>0</v>
      </c>
      <c r="DC23" s="271">
        <f t="shared" si="33"/>
        <v>0</v>
      </c>
    </row>
    <row r="24" spans="1:107" ht="12.75" customHeight="1">
      <c r="A24" s="85"/>
      <c r="B24" s="20" t="s">
        <v>194</v>
      </c>
      <c r="C24" s="506">
        <f t="shared" si="6"/>
        <v>1.0331651045421775</v>
      </c>
      <c r="D24" s="505">
        <v>1387</v>
      </c>
      <c r="E24" s="254">
        <f t="shared" si="7"/>
        <v>1433</v>
      </c>
      <c r="F24" s="302"/>
      <c r="G24" s="303">
        <f>SUM(H24:M24)</f>
        <v>0</v>
      </c>
      <c r="H24" s="256"/>
      <c r="I24" s="256"/>
      <c r="J24" s="256"/>
      <c r="K24" s="256"/>
      <c r="L24" s="256"/>
      <c r="M24" s="256"/>
      <c r="N24" s="304">
        <f>SUM(O24:X24)</f>
        <v>0</v>
      </c>
      <c r="O24" s="256"/>
      <c r="P24" s="256"/>
      <c r="Q24" s="256"/>
      <c r="R24" s="256"/>
      <c r="S24" s="256"/>
      <c r="T24" s="256"/>
      <c r="U24" s="256"/>
      <c r="V24" s="305"/>
      <c r="W24" s="256"/>
      <c r="X24" s="256"/>
      <c r="Y24" s="304">
        <f>SUM(Z24:AK24)</f>
        <v>173</v>
      </c>
      <c r="Z24" s="256">
        <f>příjmy!H41</f>
        <v>157</v>
      </c>
      <c r="AA24" s="256"/>
      <c r="AB24" s="256"/>
      <c r="AC24" s="256"/>
      <c r="AD24" s="256">
        <f>příjmy!H64</f>
        <v>16</v>
      </c>
      <c r="AE24" s="256"/>
      <c r="AF24" s="256"/>
      <c r="AG24" s="256"/>
      <c r="AH24" s="256"/>
      <c r="AI24" s="256"/>
      <c r="AJ24" s="256">
        <f>příjmy!H98</f>
        <v>0</v>
      </c>
      <c r="AK24" s="256"/>
      <c r="AL24" s="306"/>
      <c r="AM24" s="259"/>
      <c r="AN24" s="304">
        <f>SUM(AO24:AQ24)</f>
        <v>0</v>
      </c>
      <c r="AO24" s="256"/>
      <c r="AP24" s="256"/>
      <c r="AQ24" s="307"/>
      <c r="AR24" s="259">
        <f>příjmy!H159</f>
        <v>523</v>
      </c>
      <c r="AS24" s="264">
        <f>příjmy!H156</f>
        <v>737</v>
      </c>
      <c r="AT24" s="85"/>
      <c r="AU24" s="20" t="s">
        <v>194</v>
      </c>
      <c r="AV24" s="506">
        <f t="shared" si="9"/>
        <v>0.9829931972789115</v>
      </c>
      <c r="AW24" s="505">
        <v>4998</v>
      </c>
      <c r="AX24" s="254">
        <f t="shared" si="10"/>
        <v>4913</v>
      </c>
      <c r="AY24" s="20"/>
      <c r="AZ24" s="255">
        <f>SUM(BA24:BG24)</f>
        <v>198</v>
      </c>
      <c r="BA24" s="350">
        <f>výdaje!H8</f>
        <v>137</v>
      </c>
      <c r="BB24" s="256">
        <f>výdaje!H19</f>
        <v>10</v>
      </c>
      <c r="BC24" s="256"/>
      <c r="BD24" s="256">
        <f>výdaje!H44</f>
        <v>38</v>
      </c>
      <c r="BE24" s="256">
        <f>výdaje!H67</f>
        <v>13</v>
      </c>
      <c r="BF24" s="256"/>
      <c r="BG24" s="256"/>
      <c r="BH24" s="257">
        <f>SUM(BI24:BM24)</f>
        <v>44</v>
      </c>
      <c r="BI24" s="256"/>
      <c r="BJ24" s="256">
        <f>výdaje!H122</f>
        <v>1</v>
      </c>
      <c r="BK24" s="256">
        <f>výdaje!H102</f>
        <v>4</v>
      </c>
      <c r="BL24" s="256"/>
      <c r="BM24" s="258">
        <f>výdaje!H139</f>
        <v>39</v>
      </c>
      <c r="BN24" s="259"/>
      <c r="BO24" s="260">
        <f>SUM(BP24:BU24)</f>
        <v>178</v>
      </c>
      <c r="BP24" s="256">
        <f>výdaje!H187</f>
        <v>9</v>
      </c>
      <c r="BQ24" s="256">
        <f>výdaje!H205</f>
        <v>133</v>
      </c>
      <c r="BR24" s="256">
        <f>výdaje!H219</f>
        <v>36</v>
      </c>
      <c r="BS24" s="256"/>
      <c r="BT24" s="256"/>
      <c r="BU24" s="256"/>
      <c r="BV24" s="257">
        <f>SUM(BW24:CC24)</f>
        <v>219</v>
      </c>
      <c r="BW24" s="256"/>
      <c r="BX24" s="256">
        <f>výdaje!H277</f>
        <v>8</v>
      </c>
      <c r="BY24" s="256"/>
      <c r="BZ24" s="256"/>
      <c r="CA24" s="256"/>
      <c r="CB24" s="256"/>
      <c r="CC24" s="256">
        <f>výdaje!H324</f>
        <v>211</v>
      </c>
      <c r="CD24" s="257">
        <f>SUM(CE24:CI24)</f>
        <v>5</v>
      </c>
      <c r="CE24" s="256">
        <f>výdaje!H365</f>
        <v>1</v>
      </c>
      <c r="CF24" s="256"/>
      <c r="CG24" s="256">
        <f>výdaje!H392</f>
        <v>4</v>
      </c>
      <c r="CH24" s="256"/>
      <c r="CI24" s="256"/>
      <c r="CJ24" s="257">
        <f>SUM(CK24:CL24)</f>
        <v>0</v>
      </c>
      <c r="CK24" s="256"/>
      <c r="CL24" s="256"/>
      <c r="CM24" s="259">
        <f>SUM(CN24:CO24)</f>
        <v>2</v>
      </c>
      <c r="CN24" s="261"/>
      <c r="CO24" s="262">
        <f>výdaje!H425</f>
        <v>2</v>
      </c>
      <c r="CP24" s="259"/>
      <c r="CQ24" s="259"/>
      <c r="CR24" s="259">
        <f>SUM(CS24:CT24)</f>
        <v>0</v>
      </c>
      <c r="CS24" s="261"/>
      <c r="CT24" s="262"/>
      <c r="CU24" s="259"/>
      <c r="CV24" s="259"/>
      <c r="CW24" s="259"/>
      <c r="CX24" s="257">
        <f>CY24+CZ24</f>
        <v>4267</v>
      </c>
      <c r="CY24" s="256">
        <f>výdaje!H544+výdaje!H542+výdaje!H543</f>
        <v>4267</v>
      </c>
      <c r="CZ24" s="256"/>
      <c r="DA24" s="263"/>
      <c r="DB24" s="263"/>
      <c r="DC24" s="264"/>
    </row>
    <row r="25" spans="1:107" ht="12.75" customHeight="1">
      <c r="A25" s="85"/>
      <c r="B25" s="20" t="s">
        <v>195</v>
      </c>
      <c r="C25" s="506" t="str">
        <f t="shared" si="6"/>
        <v>*</v>
      </c>
      <c r="D25" s="505">
        <v>0</v>
      </c>
      <c r="E25" s="254">
        <f t="shared" si="7"/>
        <v>0</v>
      </c>
      <c r="F25" s="302"/>
      <c r="G25" s="303">
        <f>SUM(H25:M25)</f>
        <v>0</v>
      </c>
      <c r="H25" s="256"/>
      <c r="I25" s="256"/>
      <c r="J25" s="256"/>
      <c r="K25" s="256"/>
      <c r="L25" s="256"/>
      <c r="M25" s="256"/>
      <c r="N25" s="304">
        <f>SUM(O25:X25)</f>
        <v>0</v>
      </c>
      <c r="O25" s="256"/>
      <c r="P25" s="256"/>
      <c r="Q25" s="256"/>
      <c r="R25" s="256"/>
      <c r="S25" s="256"/>
      <c r="T25" s="256"/>
      <c r="U25" s="256"/>
      <c r="V25" s="305"/>
      <c r="W25" s="256"/>
      <c r="X25" s="256"/>
      <c r="Y25" s="304">
        <f>SUM(Z25:AK25)</f>
        <v>0</v>
      </c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306"/>
      <c r="AM25" s="259"/>
      <c r="AN25" s="304">
        <f>SUM(AO25:AQ25)</f>
        <v>0</v>
      </c>
      <c r="AO25" s="256"/>
      <c r="AP25" s="256"/>
      <c r="AQ25" s="307"/>
      <c r="AR25" s="259"/>
      <c r="AS25" s="264"/>
      <c r="AT25" s="85"/>
      <c r="AU25" s="20" t="s">
        <v>195</v>
      </c>
      <c r="AV25" s="506">
        <f t="shared" si="9"/>
        <v>0.9811320754716981</v>
      </c>
      <c r="AW25" s="505">
        <v>53</v>
      </c>
      <c r="AX25" s="254">
        <f t="shared" si="10"/>
        <v>52</v>
      </c>
      <c r="AY25" s="20"/>
      <c r="AZ25" s="255">
        <f>SUM(BA25:BG25)</f>
        <v>0</v>
      </c>
      <c r="BA25" s="256"/>
      <c r="BB25" s="256"/>
      <c r="BC25" s="256"/>
      <c r="BD25" s="256"/>
      <c r="BE25" s="256"/>
      <c r="BF25" s="256"/>
      <c r="BG25" s="256"/>
      <c r="BH25" s="257">
        <f>SUM(BI25:BM25)</f>
        <v>15</v>
      </c>
      <c r="BI25" s="256"/>
      <c r="BJ25" s="256">
        <f>výdaje!H123</f>
        <v>0</v>
      </c>
      <c r="BK25" s="256"/>
      <c r="BL25" s="256"/>
      <c r="BM25" s="258">
        <f>výdaje!H140</f>
        <v>15</v>
      </c>
      <c r="BN25" s="259"/>
      <c r="BO25" s="260">
        <f>SUM(BP25:BU25)</f>
        <v>0</v>
      </c>
      <c r="BP25" s="256"/>
      <c r="BQ25" s="256"/>
      <c r="BR25" s="256"/>
      <c r="BS25" s="256"/>
      <c r="BT25" s="256"/>
      <c r="BU25" s="256"/>
      <c r="BV25" s="257">
        <f>SUM(BW25:CC25)</f>
        <v>7</v>
      </c>
      <c r="BW25" s="256"/>
      <c r="BX25" s="256"/>
      <c r="BY25" s="256"/>
      <c r="BZ25" s="256"/>
      <c r="CA25" s="256"/>
      <c r="CB25" s="256"/>
      <c r="CC25" s="256">
        <f>výdaje!H325</f>
        <v>7</v>
      </c>
      <c r="CD25" s="257">
        <f>SUM(CE25:CI25)</f>
        <v>17</v>
      </c>
      <c r="CE25" s="256"/>
      <c r="CF25" s="256"/>
      <c r="CG25" s="256"/>
      <c r="CH25" s="256">
        <f>výdaje!H410</f>
        <v>17</v>
      </c>
      <c r="CI25" s="256"/>
      <c r="CJ25" s="257">
        <f>SUM(CK25:CL25)</f>
        <v>0</v>
      </c>
      <c r="CK25" s="256"/>
      <c r="CL25" s="256"/>
      <c r="CM25" s="259">
        <f>SUM(CN25:CO25)</f>
        <v>13</v>
      </c>
      <c r="CN25" s="265"/>
      <c r="CO25" s="258">
        <f>výdaje!H424</f>
        <v>13</v>
      </c>
      <c r="CP25" s="259"/>
      <c r="CQ25" s="259"/>
      <c r="CR25" s="259">
        <f>SUM(CS25:CT25)</f>
        <v>0</v>
      </c>
      <c r="CS25" s="265"/>
      <c r="CT25" s="258"/>
      <c r="CU25" s="259"/>
      <c r="CV25" s="259"/>
      <c r="CW25" s="259"/>
      <c r="CX25" s="257">
        <f>CY25+CZ25</f>
        <v>0</v>
      </c>
      <c r="CY25" s="256"/>
      <c r="CZ25" s="256"/>
      <c r="DA25" s="263"/>
      <c r="DB25" s="263"/>
      <c r="DC25" s="264"/>
    </row>
    <row r="26" spans="1:107" ht="12.75" customHeight="1">
      <c r="A26" s="85"/>
      <c r="B26" s="20" t="s">
        <v>196</v>
      </c>
      <c r="C26" s="506">
        <f t="shared" si="6"/>
        <v>0.5882352941176471</v>
      </c>
      <c r="D26" s="505">
        <v>17</v>
      </c>
      <c r="E26" s="254">
        <f t="shared" si="7"/>
        <v>10</v>
      </c>
      <c r="F26" s="302"/>
      <c r="G26" s="303">
        <f>SUM(H26:M26)</f>
        <v>0</v>
      </c>
      <c r="H26" s="256"/>
      <c r="I26" s="256"/>
      <c r="J26" s="256"/>
      <c r="K26" s="256"/>
      <c r="L26" s="256"/>
      <c r="M26" s="256"/>
      <c r="N26" s="304">
        <f>SUM(O26:X26)</f>
        <v>0</v>
      </c>
      <c r="O26" s="256"/>
      <c r="P26" s="256"/>
      <c r="Q26" s="256"/>
      <c r="R26" s="256"/>
      <c r="S26" s="256"/>
      <c r="T26" s="256"/>
      <c r="U26" s="256"/>
      <c r="V26" s="305"/>
      <c r="W26" s="256"/>
      <c r="X26" s="256"/>
      <c r="Y26" s="304">
        <f>SUM(Z26:AK26)</f>
        <v>10</v>
      </c>
      <c r="Z26" s="256">
        <f>příjmy!H42</f>
        <v>10</v>
      </c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306"/>
      <c r="AM26" s="259"/>
      <c r="AN26" s="304">
        <f>SUM(AO26:AQ26)</f>
        <v>0</v>
      </c>
      <c r="AO26" s="256"/>
      <c r="AP26" s="256"/>
      <c r="AQ26" s="307"/>
      <c r="AR26" s="259"/>
      <c r="AS26" s="264"/>
      <c r="AT26" s="85"/>
      <c r="AU26" s="20" t="s">
        <v>196</v>
      </c>
      <c r="AV26" s="506">
        <f t="shared" si="9"/>
        <v>0.8934426229508197</v>
      </c>
      <c r="AW26" s="505">
        <v>122</v>
      </c>
      <c r="AX26" s="254">
        <f t="shared" si="10"/>
        <v>109</v>
      </c>
      <c r="AY26" s="20"/>
      <c r="AZ26" s="255">
        <f>SUM(BA26:BG26)</f>
        <v>48</v>
      </c>
      <c r="BA26" s="256"/>
      <c r="BB26" s="256">
        <f>výdaje!H20</f>
        <v>38</v>
      </c>
      <c r="BC26" s="256"/>
      <c r="BD26" s="256">
        <f>výdaje!H45</f>
        <v>10</v>
      </c>
      <c r="BE26" s="256">
        <f>výdaje!H68</f>
        <v>0</v>
      </c>
      <c r="BF26" s="256"/>
      <c r="BG26" s="256"/>
      <c r="BH26" s="257">
        <f>SUM(BI26:BM26)</f>
        <v>50</v>
      </c>
      <c r="BI26" s="256"/>
      <c r="BJ26" s="256">
        <f>výdaje!H124</f>
        <v>49</v>
      </c>
      <c r="BK26" s="256">
        <f>výdaje!H103</f>
        <v>0</v>
      </c>
      <c r="BL26" s="256"/>
      <c r="BM26" s="258">
        <f>výdaje!H141</f>
        <v>1</v>
      </c>
      <c r="BN26" s="259"/>
      <c r="BO26" s="260">
        <f>SUM(BP26:BU26)</f>
        <v>0</v>
      </c>
      <c r="BP26" s="256"/>
      <c r="BQ26" s="256"/>
      <c r="BR26" s="256"/>
      <c r="BS26" s="256"/>
      <c r="BT26" s="256"/>
      <c r="BU26" s="256"/>
      <c r="BV26" s="257">
        <f>SUM(BW26:CC26)</f>
        <v>11</v>
      </c>
      <c r="BW26" s="256"/>
      <c r="BX26" s="256">
        <f>výdaje!H278</f>
        <v>0</v>
      </c>
      <c r="BY26" s="256"/>
      <c r="BZ26" s="256"/>
      <c r="CA26" s="256"/>
      <c r="CB26" s="256">
        <f>výdaje!H312</f>
        <v>8</v>
      </c>
      <c r="CC26" s="256">
        <f>výdaje!H326</f>
        <v>3</v>
      </c>
      <c r="CD26" s="257">
        <f>SUM(CE26:CI26)</f>
        <v>0</v>
      </c>
      <c r="CE26" s="256"/>
      <c r="CF26" s="256"/>
      <c r="CG26" s="256"/>
      <c r="CH26" s="256"/>
      <c r="CI26" s="256"/>
      <c r="CJ26" s="257">
        <f>SUM(CK26:CL26)</f>
        <v>0</v>
      </c>
      <c r="CK26" s="256"/>
      <c r="CL26" s="256"/>
      <c r="CM26" s="259">
        <f>SUM(CN26:CO26)</f>
        <v>0</v>
      </c>
      <c r="CN26" s="265"/>
      <c r="CO26" s="258"/>
      <c r="CP26" s="259"/>
      <c r="CQ26" s="259"/>
      <c r="CR26" s="259">
        <f>SUM(CS26:CT26)</f>
        <v>0</v>
      </c>
      <c r="CS26" s="265"/>
      <c r="CT26" s="258"/>
      <c r="CU26" s="259"/>
      <c r="CV26" s="259"/>
      <c r="CW26" s="259"/>
      <c r="CX26" s="257">
        <f>CY26+CZ26</f>
        <v>0</v>
      </c>
      <c r="CY26" s="256"/>
      <c r="CZ26" s="256"/>
      <c r="DA26" s="263"/>
      <c r="DB26" s="263"/>
      <c r="DC26" s="264"/>
    </row>
    <row r="27" spans="1:107" ht="12.75" customHeight="1">
      <c r="A27" s="85"/>
      <c r="B27" s="20" t="s">
        <v>197</v>
      </c>
      <c r="C27" s="506">
        <f t="shared" si="6"/>
        <v>0.9852941176470589</v>
      </c>
      <c r="D27" s="505">
        <v>340</v>
      </c>
      <c r="E27" s="254">
        <f t="shared" si="7"/>
        <v>335</v>
      </c>
      <c r="F27" s="302"/>
      <c r="G27" s="303">
        <f>SUM(H27:M27)</f>
        <v>0</v>
      </c>
      <c r="H27" s="256"/>
      <c r="I27" s="256"/>
      <c r="J27" s="256"/>
      <c r="K27" s="256"/>
      <c r="L27" s="256"/>
      <c r="M27" s="256"/>
      <c r="N27" s="304">
        <f>SUM(O27:X27)</f>
        <v>280</v>
      </c>
      <c r="O27" s="256">
        <f>příjmy!H17</f>
        <v>280</v>
      </c>
      <c r="P27" s="256"/>
      <c r="Q27" s="256"/>
      <c r="R27" s="256"/>
      <c r="S27" s="256"/>
      <c r="T27" s="256"/>
      <c r="U27" s="256">
        <f>příjmy!H30</f>
        <v>0</v>
      </c>
      <c r="V27" s="305"/>
      <c r="W27" s="256"/>
      <c r="X27" s="256"/>
      <c r="Y27" s="304">
        <f>SUM(Z27:AK27)</f>
        <v>35</v>
      </c>
      <c r="Z27" s="256">
        <f>příjmy!H43</f>
        <v>31</v>
      </c>
      <c r="AA27" s="256"/>
      <c r="AB27" s="256"/>
      <c r="AC27" s="256"/>
      <c r="AD27" s="256"/>
      <c r="AE27" s="256"/>
      <c r="AF27" s="256"/>
      <c r="AG27" s="256"/>
      <c r="AH27" s="256"/>
      <c r="AI27" s="256">
        <f>příjmy!H94</f>
        <v>4</v>
      </c>
      <c r="AJ27" s="256">
        <f>příjmy!H100</f>
        <v>0</v>
      </c>
      <c r="AK27" s="256"/>
      <c r="AL27" s="306"/>
      <c r="AM27" s="259"/>
      <c r="AN27" s="304">
        <f>SUM(AO27:AQ27)</f>
        <v>0</v>
      </c>
      <c r="AO27" s="256"/>
      <c r="AP27" s="256"/>
      <c r="AQ27" s="307"/>
      <c r="AR27" s="259"/>
      <c r="AS27" s="264">
        <f>příjmy!H163</f>
        <v>20</v>
      </c>
      <c r="AT27" s="85"/>
      <c r="AU27" s="20" t="s">
        <v>197</v>
      </c>
      <c r="AV27" s="506">
        <f t="shared" si="9"/>
        <v>1.207142857142857</v>
      </c>
      <c r="AW27" s="505">
        <v>140</v>
      </c>
      <c r="AX27" s="254">
        <f t="shared" si="10"/>
        <v>169</v>
      </c>
      <c r="AY27" s="20"/>
      <c r="AZ27" s="255">
        <f>SUM(BA27:BG27)</f>
        <v>6</v>
      </c>
      <c r="BA27" s="256"/>
      <c r="BB27" s="256">
        <f>výdaje!H21</f>
        <v>6</v>
      </c>
      <c r="BC27" s="256"/>
      <c r="BD27" s="256"/>
      <c r="BE27" s="256"/>
      <c r="BF27" s="256"/>
      <c r="BG27" s="256"/>
      <c r="BH27" s="257">
        <f>SUM(BI27:BM27)</f>
        <v>67</v>
      </c>
      <c r="BI27" s="256"/>
      <c r="BJ27" s="256">
        <f>výdaje!H125</f>
        <v>0</v>
      </c>
      <c r="BK27" s="256">
        <f>výdaje!H104</f>
        <v>0</v>
      </c>
      <c r="BL27" s="256"/>
      <c r="BM27" s="258">
        <f>výdaje!H142</f>
        <v>67</v>
      </c>
      <c r="BN27" s="259"/>
      <c r="BO27" s="260">
        <f>SUM(BP27:BU27)</f>
        <v>1</v>
      </c>
      <c r="BP27" s="256"/>
      <c r="BQ27" s="256"/>
      <c r="BR27" s="256"/>
      <c r="BS27" s="256"/>
      <c r="BT27" s="256">
        <f>výdaje!H243</f>
        <v>1</v>
      </c>
      <c r="BU27" s="256"/>
      <c r="BV27" s="257">
        <f>SUM(BW27:CC27)</f>
        <v>76</v>
      </c>
      <c r="BW27" s="256"/>
      <c r="BX27" s="256">
        <f>výdaje!H279</f>
        <v>1</v>
      </c>
      <c r="BY27" s="256"/>
      <c r="BZ27" s="256"/>
      <c r="CA27" s="256"/>
      <c r="CB27" s="256">
        <f>výdaje!H313</f>
        <v>3</v>
      </c>
      <c r="CC27" s="256">
        <f>výdaje!H327</f>
        <v>72</v>
      </c>
      <c r="CD27" s="257">
        <f>SUM(CE27:CI27)</f>
        <v>19</v>
      </c>
      <c r="CE27" s="256"/>
      <c r="CF27" s="256">
        <f>výdaje!H388</f>
        <v>3</v>
      </c>
      <c r="CG27" s="256">
        <f>výdaje!H393</f>
        <v>1</v>
      </c>
      <c r="CH27" s="256">
        <f>výdaje!H411</f>
        <v>15</v>
      </c>
      <c r="CI27" s="256"/>
      <c r="CJ27" s="257">
        <f>SUM(CK27:CL27)</f>
        <v>0</v>
      </c>
      <c r="CK27" s="256"/>
      <c r="CL27" s="256"/>
      <c r="CM27" s="259">
        <f>SUM(CN27:CO27)</f>
        <v>0</v>
      </c>
      <c r="CN27" s="272"/>
      <c r="CO27" s="273"/>
      <c r="CP27" s="259">
        <f>výdaje!H440</f>
        <v>0</v>
      </c>
      <c r="CQ27" s="259"/>
      <c r="CR27" s="259">
        <f>SUM(CS27:CT27)</f>
        <v>0</v>
      </c>
      <c r="CS27" s="272"/>
      <c r="CT27" s="273"/>
      <c r="CU27" s="259"/>
      <c r="CV27" s="259"/>
      <c r="CW27" s="259"/>
      <c r="CX27" s="257">
        <f>CY27+CZ27</f>
        <v>0</v>
      </c>
      <c r="CY27" s="256"/>
      <c r="CZ27" s="256"/>
      <c r="DA27" s="263"/>
      <c r="DB27" s="263"/>
      <c r="DC27" s="264"/>
    </row>
    <row r="28" spans="1:107" ht="12" customHeight="1">
      <c r="A28" s="96" t="s">
        <v>198</v>
      </c>
      <c r="B28" s="238"/>
      <c r="C28" s="502">
        <f t="shared" si="6"/>
        <v>1.0086189617157748</v>
      </c>
      <c r="D28" s="504">
        <v>9978</v>
      </c>
      <c r="E28" s="243">
        <f t="shared" si="7"/>
        <v>10064</v>
      </c>
      <c r="F28" s="294"/>
      <c r="G28" s="270">
        <f aca="true" t="shared" si="34" ref="G28:AR28">SUM(G29:G38)</f>
        <v>0</v>
      </c>
      <c r="H28" s="308">
        <f t="shared" si="34"/>
        <v>0</v>
      </c>
      <c r="I28" s="308">
        <f t="shared" si="34"/>
        <v>0</v>
      </c>
      <c r="J28" s="308">
        <f t="shared" si="34"/>
        <v>0</v>
      </c>
      <c r="K28" s="308">
        <f t="shared" si="34"/>
        <v>0</v>
      </c>
      <c r="L28" s="308">
        <f t="shared" si="34"/>
        <v>0</v>
      </c>
      <c r="M28" s="308">
        <f t="shared" si="34"/>
        <v>0</v>
      </c>
      <c r="N28" s="268">
        <f t="shared" si="34"/>
        <v>9</v>
      </c>
      <c r="O28" s="267">
        <f t="shared" si="34"/>
        <v>9</v>
      </c>
      <c r="P28" s="267">
        <f t="shared" si="34"/>
        <v>0</v>
      </c>
      <c r="Q28" s="267">
        <f t="shared" si="34"/>
        <v>0</v>
      </c>
      <c r="R28" s="267">
        <f t="shared" si="34"/>
        <v>0</v>
      </c>
      <c r="S28" s="267">
        <f t="shared" si="34"/>
        <v>0</v>
      </c>
      <c r="T28" s="267">
        <f t="shared" si="34"/>
        <v>0</v>
      </c>
      <c r="U28" s="267">
        <f t="shared" si="34"/>
        <v>0</v>
      </c>
      <c r="V28" s="267">
        <f t="shared" si="34"/>
        <v>0</v>
      </c>
      <c r="W28" s="267">
        <f t="shared" si="34"/>
        <v>0</v>
      </c>
      <c r="X28" s="267">
        <f t="shared" si="34"/>
        <v>0</v>
      </c>
      <c r="Y28" s="268">
        <f t="shared" si="34"/>
        <v>5625</v>
      </c>
      <c r="Z28" s="267">
        <f t="shared" si="34"/>
        <v>98</v>
      </c>
      <c r="AA28" s="267">
        <f t="shared" si="34"/>
        <v>0</v>
      </c>
      <c r="AB28" s="267">
        <f t="shared" si="34"/>
        <v>24</v>
      </c>
      <c r="AC28" s="267">
        <f t="shared" si="34"/>
        <v>90</v>
      </c>
      <c r="AD28" s="267">
        <f t="shared" si="34"/>
        <v>1958</v>
      </c>
      <c r="AE28" s="267">
        <f t="shared" si="34"/>
        <v>493</v>
      </c>
      <c r="AF28" s="267">
        <f t="shared" si="34"/>
        <v>95</v>
      </c>
      <c r="AG28" s="267">
        <f t="shared" si="34"/>
        <v>8</v>
      </c>
      <c r="AH28" s="267">
        <f t="shared" si="34"/>
        <v>0</v>
      </c>
      <c r="AI28" s="267">
        <f t="shared" si="34"/>
        <v>40</v>
      </c>
      <c r="AJ28" s="267">
        <f t="shared" si="34"/>
        <v>2174</v>
      </c>
      <c r="AK28" s="267">
        <f t="shared" si="34"/>
        <v>645</v>
      </c>
      <c r="AL28" s="309">
        <f t="shared" si="34"/>
        <v>0</v>
      </c>
      <c r="AM28" s="268">
        <f t="shared" si="34"/>
        <v>0</v>
      </c>
      <c r="AN28" s="268">
        <f t="shared" si="34"/>
        <v>3800</v>
      </c>
      <c r="AO28" s="267">
        <f t="shared" si="34"/>
        <v>0</v>
      </c>
      <c r="AP28" s="267">
        <f t="shared" si="34"/>
        <v>0</v>
      </c>
      <c r="AQ28" s="238">
        <f t="shared" si="34"/>
        <v>3800</v>
      </c>
      <c r="AR28" s="268">
        <f t="shared" si="34"/>
        <v>0</v>
      </c>
      <c r="AS28" s="271">
        <f>SUM(AS29:AS38)</f>
        <v>630</v>
      </c>
      <c r="AT28" s="96" t="s">
        <v>198</v>
      </c>
      <c r="AU28" s="238"/>
      <c r="AV28" s="502">
        <f t="shared" si="9"/>
        <v>1.0270658109777973</v>
      </c>
      <c r="AW28" s="504">
        <v>25087</v>
      </c>
      <c r="AX28" s="243">
        <f>SUM(AZ28,BH28,BN28,BV28,BO28,CD28,CJ28,CM28,CP28,CQ28,CR28,CU28,CV28,CW28,CX28,DA28,DB28,DC28)</f>
        <v>25766</v>
      </c>
      <c r="AY28" s="247"/>
      <c r="AZ28" s="266">
        <f>SUM(AZ29:AZ38)</f>
        <v>5484</v>
      </c>
      <c r="BA28" s="267">
        <f aca="true" t="shared" si="35" ref="BA28:CO28">SUM(BA29:BA38)</f>
        <v>2897</v>
      </c>
      <c r="BB28" s="267">
        <f t="shared" si="35"/>
        <v>1199</v>
      </c>
      <c r="BC28" s="267">
        <f>SUM(BC29:BC38)</f>
        <v>6</v>
      </c>
      <c r="BD28" s="267">
        <f t="shared" si="35"/>
        <v>997</v>
      </c>
      <c r="BE28" s="267">
        <f t="shared" si="35"/>
        <v>345</v>
      </c>
      <c r="BF28" s="267">
        <f t="shared" si="35"/>
        <v>40</v>
      </c>
      <c r="BG28" s="267">
        <f t="shared" si="35"/>
        <v>0</v>
      </c>
      <c r="BH28" s="268">
        <f t="shared" si="35"/>
        <v>595</v>
      </c>
      <c r="BI28" s="267">
        <f t="shared" si="35"/>
        <v>104</v>
      </c>
      <c r="BJ28" s="267">
        <f t="shared" si="35"/>
        <v>27</v>
      </c>
      <c r="BK28" s="267">
        <f t="shared" si="35"/>
        <v>92</v>
      </c>
      <c r="BL28" s="267">
        <f t="shared" si="35"/>
        <v>14</v>
      </c>
      <c r="BM28" s="269">
        <f t="shared" si="35"/>
        <v>358</v>
      </c>
      <c r="BN28" s="268">
        <f t="shared" si="35"/>
        <v>0</v>
      </c>
      <c r="BO28" s="270">
        <f t="shared" si="35"/>
        <v>489</v>
      </c>
      <c r="BP28" s="267">
        <f t="shared" si="35"/>
        <v>19</v>
      </c>
      <c r="BQ28" s="267">
        <f t="shared" si="35"/>
        <v>185</v>
      </c>
      <c r="BR28" s="267">
        <f t="shared" si="35"/>
        <v>194</v>
      </c>
      <c r="BS28" s="267">
        <f t="shared" si="35"/>
        <v>0</v>
      </c>
      <c r="BT28" s="267">
        <f t="shared" si="35"/>
        <v>91</v>
      </c>
      <c r="BU28" s="267">
        <f t="shared" si="35"/>
        <v>0</v>
      </c>
      <c r="BV28" s="268">
        <f t="shared" si="35"/>
        <v>2132</v>
      </c>
      <c r="BW28" s="267">
        <f t="shared" si="35"/>
        <v>95</v>
      </c>
      <c r="BX28" s="267">
        <f t="shared" si="35"/>
        <v>205</v>
      </c>
      <c r="BY28" s="267">
        <f t="shared" si="35"/>
        <v>667</v>
      </c>
      <c r="BZ28" s="267">
        <f t="shared" si="35"/>
        <v>245</v>
      </c>
      <c r="CA28" s="267">
        <f t="shared" si="35"/>
        <v>78</v>
      </c>
      <c r="CB28" s="267">
        <f t="shared" si="35"/>
        <v>118</v>
      </c>
      <c r="CC28" s="267">
        <f t="shared" si="35"/>
        <v>724</v>
      </c>
      <c r="CD28" s="268">
        <f t="shared" si="35"/>
        <v>279</v>
      </c>
      <c r="CE28" s="267">
        <f t="shared" si="35"/>
        <v>159</v>
      </c>
      <c r="CF28" s="267">
        <f t="shared" si="35"/>
        <v>35</v>
      </c>
      <c r="CG28" s="267">
        <f t="shared" si="35"/>
        <v>35</v>
      </c>
      <c r="CH28" s="267">
        <f t="shared" si="35"/>
        <v>50</v>
      </c>
      <c r="CI28" s="267">
        <f t="shared" si="35"/>
        <v>0</v>
      </c>
      <c r="CJ28" s="268">
        <f t="shared" si="35"/>
        <v>0</v>
      </c>
      <c r="CK28" s="267">
        <f t="shared" si="35"/>
        <v>0</v>
      </c>
      <c r="CL28" s="267">
        <f t="shared" si="35"/>
        <v>0</v>
      </c>
      <c r="CM28" s="268">
        <f t="shared" si="35"/>
        <v>22</v>
      </c>
      <c r="CN28" s="268">
        <f t="shared" si="35"/>
        <v>0</v>
      </c>
      <c r="CO28" s="268">
        <f t="shared" si="35"/>
        <v>22</v>
      </c>
      <c r="CP28" s="268">
        <f>SUM(CP29:CP33)</f>
        <v>35</v>
      </c>
      <c r="CQ28" s="268">
        <f aca="true" t="shared" si="36" ref="CQ28:DC28">SUM(CQ29:CQ38)</f>
        <v>210</v>
      </c>
      <c r="CR28" s="268">
        <f t="shared" si="36"/>
        <v>72</v>
      </c>
      <c r="CS28" s="268">
        <f t="shared" si="36"/>
        <v>11</v>
      </c>
      <c r="CT28" s="268">
        <f t="shared" si="36"/>
        <v>61</v>
      </c>
      <c r="CU28" s="268">
        <f t="shared" si="36"/>
        <v>0</v>
      </c>
      <c r="CV28" s="268">
        <f>SUM(CV29:CV38)</f>
        <v>5084</v>
      </c>
      <c r="CW28" s="268">
        <f t="shared" si="36"/>
        <v>683</v>
      </c>
      <c r="CX28" s="268">
        <f>SUM(CX29:CX38)</f>
        <v>10596</v>
      </c>
      <c r="CY28" s="267">
        <f t="shared" si="36"/>
        <v>10266</v>
      </c>
      <c r="CZ28" s="267">
        <f>SUM(CZ29:CZ38)</f>
        <v>330</v>
      </c>
      <c r="DA28" s="267">
        <f t="shared" si="36"/>
        <v>0</v>
      </c>
      <c r="DB28" s="267">
        <f t="shared" si="36"/>
        <v>85</v>
      </c>
      <c r="DC28" s="271">
        <f t="shared" si="36"/>
        <v>0</v>
      </c>
    </row>
    <row r="29" spans="1:246" ht="12.75" customHeight="1">
      <c r="A29" s="85"/>
      <c r="B29" s="20" t="s">
        <v>199</v>
      </c>
      <c r="C29" s="506">
        <f t="shared" si="6"/>
        <v>0.9811320754716981</v>
      </c>
      <c r="D29" s="505">
        <v>53</v>
      </c>
      <c r="E29" s="254">
        <f t="shared" si="7"/>
        <v>52</v>
      </c>
      <c r="F29" s="302"/>
      <c r="G29" s="303">
        <f aca="true" t="shared" si="37" ref="G29:G38">SUM(H29:M29)</f>
        <v>0</v>
      </c>
      <c r="H29" s="256"/>
      <c r="I29" s="256"/>
      <c r="J29" s="256"/>
      <c r="K29" s="256"/>
      <c r="L29" s="256"/>
      <c r="M29" s="256"/>
      <c r="N29" s="304">
        <f aca="true" t="shared" si="38" ref="N29:N38">SUM(O29:X29)</f>
        <v>0</v>
      </c>
      <c r="O29" s="256"/>
      <c r="P29" s="256"/>
      <c r="Q29" s="256"/>
      <c r="R29" s="256"/>
      <c r="S29" s="256"/>
      <c r="T29" s="256"/>
      <c r="U29" s="256"/>
      <c r="V29" s="305"/>
      <c r="W29" s="256"/>
      <c r="X29" s="256"/>
      <c r="Y29" s="304">
        <f aca="true" t="shared" si="39" ref="Y29:Y38">SUM(Z29:AK29)</f>
        <v>0</v>
      </c>
      <c r="Z29" s="256"/>
      <c r="AA29" s="256"/>
      <c r="AB29" s="256"/>
      <c r="AC29" s="256"/>
      <c r="AD29" s="256"/>
      <c r="AE29" s="256"/>
      <c r="AF29" s="256"/>
      <c r="AG29" s="256"/>
      <c r="AH29" s="256">
        <f>příjmy!H85</f>
        <v>0</v>
      </c>
      <c r="AI29" s="256"/>
      <c r="AJ29" s="256"/>
      <c r="AK29" s="256"/>
      <c r="AL29" s="306"/>
      <c r="AM29" s="259"/>
      <c r="AN29" s="304">
        <f aca="true" t="shared" si="40" ref="AN29:AN38">SUM(AO29:AQ29)</f>
        <v>0</v>
      </c>
      <c r="AO29" s="256"/>
      <c r="AP29" s="256"/>
      <c r="AQ29" s="307"/>
      <c r="AR29" s="259"/>
      <c r="AS29" s="264">
        <f>příjmy!H150</f>
        <v>52</v>
      </c>
      <c r="AT29" s="85"/>
      <c r="AU29" s="20" t="s">
        <v>199</v>
      </c>
      <c r="AV29" s="506">
        <f t="shared" si="9"/>
        <v>0.9822485207100592</v>
      </c>
      <c r="AW29" s="505">
        <v>338</v>
      </c>
      <c r="AX29" s="254">
        <f t="shared" si="10"/>
        <v>332</v>
      </c>
      <c r="AY29" s="20"/>
      <c r="AZ29" s="255">
        <f aca="true" t="shared" si="41" ref="AZ29:AZ38">SUM(BA29:BG29)</f>
        <v>4</v>
      </c>
      <c r="BA29" s="256"/>
      <c r="BB29" s="256">
        <f>výdaje!H22</f>
        <v>0</v>
      </c>
      <c r="BC29" s="256">
        <f>výdaje!H37</f>
        <v>4</v>
      </c>
      <c r="BD29" s="256">
        <f>výdaje!H47</f>
        <v>0</v>
      </c>
      <c r="BE29" s="256">
        <f>výdaje!H70</f>
        <v>0</v>
      </c>
      <c r="BF29" s="256"/>
      <c r="BG29" s="256">
        <f>výdaje!H88</f>
        <v>0</v>
      </c>
      <c r="BH29" s="257">
        <f aca="true" t="shared" si="42" ref="BH29:BH38">SUM(BI29:BM29)</f>
        <v>202</v>
      </c>
      <c r="BI29" s="256">
        <f>výdaje!H94</f>
        <v>104</v>
      </c>
      <c r="BJ29" s="256">
        <f>výdaje!H126</f>
        <v>1</v>
      </c>
      <c r="BK29" s="256">
        <f>výdaje!H106</f>
        <v>20</v>
      </c>
      <c r="BL29" s="256"/>
      <c r="BM29" s="258">
        <f>výdaje!H143</f>
        <v>77</v>
      </c>
      <c r="BN29" s="259"/>
      <c r="BO29" s="260">
        <f aca="true" t="shared" si="43" ref="BO29:BO38">SUM(BP29:BU29)</f>
        <v>70</v>
      </c>
      <c r="BP29" s="256">
        <f>výdaje!H188</f>
        <v>0</v>
      </c>
      <c r="BQ29" s="256">
        <f>výdaje!H206</f>
        <v>14</v>
      </c>
      <c r="BR29" s="256">
        <f>výdaje!H221</f>
        <v>-2</v>
      </c>
      <c r="BS29" s="256"/>
      <c r="BT29" s="256">
        <f>výdaje!H244</f>
        <v>58</v>
      </c>
      <c r="BU29" s="256"/>
      <c r="BV29" s="257">
        <f aca="true" t="shared" si="44" ref="BV29:BV38">SUM(BW29:CC29)</f>
        <v>19</v>
      </c>
      <c r="BW29" s="256"/>
      <c r="BX29" s="256">
        <f>výdaje!H280</f>
        <v>9</v>
      </c>
      <c r="BY29" s="256"/>
      <c r="BZ29" s="256"/>
      <c r="CA29" s="256">
        <f>výdaje!H303</f>
        <v>4</v>
      </c>
      <c r="CB29" s="256"/>
      <c r="CC29" s="256">
        <f>výdaje!H328</f>
        <v>6</v>
      </c>
      <c r="CD29" s="257">
        <f aca="true" t="shared" si="45" ref="CD29:CD38">SUM(CE29:CI29)</f>
        <v>7</v>
      </c>
      <c r="CE29" s="256">
        <f>výdaje!H367</f>
        <v>0</v>
      </c>
      <c r="CF29" s="256"/>
      <c r="CG29" s="256"/>
      <c r="CH29" s="256">
        <f>výdaje!H408</f>
        <v>7</v>
      </c>
      <c r="CI29" s="256"/>
      <c r="CJ29" s="257">
        <f aca="true" t="shared" si="46" ref="CJ29:CJ38">SUM(CK29:CL29)</f>
        <v>0</v>
      </c>
      <c r="CK29" s="256"/>
      <c r="CL29" s="256"/>
      <c r="CM29" s="259">
        <f aca="true" t="shared" si="47" ref="CM29:CM38">SUM(CN29:CO29)</f>
        <v>0</v>
      </c>
      <c r="CN29" s="261"/>
      <c r="CO29" s="262"/>
      <c r="CP29" s="259">
        <f>výdaje!H441</f>
        <v>30</v>
      </c>
      <c r="CQ29" s="259"/>
      <c r="CR29" s="259">
        <f aca="true" t="shared" si="48" ref="CR29:CR38">SUM(CS29:CT29)</f>
        <v>0</v>
      </c>
      <c r="CS29" s="261"/>
      <c r="CT29" s="262"/>
      <c r="CU29" s="259"/>
      <c r="CV29" s="259"/>
      <c r="CW29" s="259"/>
      <c r="CX29" s="257">
        <f aca="true" t="shared" si="49" ref="CX29:CX38">CY29+CZ29</f>
        <v>0</v>
      </c>
      <c r="CY29" s="256"/>
      <c r="CZ29" s="256"/>
      <c r="DA29" s="263"/>
      <c r="DB29" s="263">
        <f>výdaje!H487</f>
        <v>0</v>
      </c>
      <c r="DC29" s="264"/>
      <c r="IL29" s="77"/>
    </row>
    <row r="30" spans="1:107" ht="12.75" customHeight="1">
      <c r="A30" s="85"/>
      <c r="B30" s="20" t="s">
        <v>200</v>
      </c>
      <c r="C30" s="506" t="str">
        <f t="shared" si="6"/>
        <v>*</v>
      </c>
      <c r="D30" s="505">
        <v>0</v>
      </c>
      <c r="E30" s="254">
        <f t="shared" si="7"/>
        <v>0</v>
      </c>
      <c r="F30" s="302"/>
      <c r="G30" s="303">
        <f t="shared" si="37"/>
        <v>0</v>
      </c>
      <c r="H30" s="256"/>
      <c r="I30" s="256"/>
      <c r="J30" s="256"/>
      <c r="K30" s="256"/>
      <c r="L30" s="256"/>
      <c r="M30" s="256"/>
      <c r="N30" s="304">
        <f t="shared" si="38"/>
        <v>0</v>
      </c>
      <c r="O30" s="256"/>
      <c r="P30" s="256"/>
      <c r="Q30" s="256"/>
      <c r="R30" s="256"/>
      <c r="S30" s="256"/>
      <c r="T30" s="256"/>
      <c r="U30" s="256"/>
      <c r="V30" s="305"/>
      <c r="W30" s="256"/>
      <c r="X30" s="256"/>
      <c r="Y30" s="304">
        <f t="shared" si="39"/>
        <v>0</v>
      </c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306"/>
      <c r="AM30" s="259"/>
      <c r="AN30" s="304">
        <f t="shared" si="40"/>
        <v>0</v>
      </c>
      <c r="AO30" s="256"/>
      <c r="AP30" s="256"/>
      <c r="AQ30" s="307"/>
      <c r="AR30" s="259"/>
      <c r="AS30" s="264"/>
      <c r="AT30" s="85"/>
      <c r="AU30" s="20" t="s">
        <v>200</v>
      </c>
      <c r="AV30" s="506">
        <f t="shared" si="9"/>
        <v>0.9792592592592593</v>
      </c>
      <c r="AW30" s="505">
        <v>1350</v>
      </c>
      <c r="AX30" s="254">
        <f t="shared" si="10"/>
        <v>1322</v>
      </c>
      <c r="AY30" s="20"/>
      <c r="AZ30" s="255">
        <f t="shared" si="41"/>
        <v>1322</v>
      </c>
      <c r="BA30" s="256"/>
      <c r="BB30" s="256">
        <f>výdaje!H23+výdaje!H39</f>
        <v>1023</v>
      </c>
      <c r="BC30" s="256"/>
      <c r="BD30" s="256">
        <f>výdaje!H48</f>
        <v>219</v>
      </c>
      <c r="BE30" s="256">
        <f>výdaje!H71</f>
        <v>80</v>
      </c>
      <c r="BF30" s="256"/>
      <c r="BG30" s="256"/>
      <c r="BH30" s="257">
        <f t="shared" si="42"/>
        <v>0</v>
      </c>
      <c r="BI30" s="256"/>
      <c r="BJ30" s="256"/>
      <c r="BK30" s="256"/>
      <c r="BL30" s="256"/>
      <c r="BM30" s="258"/>
      <c r="BN30" s="259"/>
      <c r="BO30" s="260">
        <f t="shared" si="43"/>
        <v>0</v>
      </c>
      <c r="BP30" s="256"/>
      <c r="BQ30" s="256"/>
      <c r="BR30" s="256"/>
      <c r="BS30" s="256"/>
      <c r="BT30" s="256"/>
      <c r="BU30" s="256"/>
      <c r="BV30" s="257">
        <f t="shared" si="44"/>
        <v>0</v>
      </c>
      <c r="BW30" s="256"/>
      <c r="BX30" s="256"/>
      <c r="BY30" s="256"/>
      <c r="BZ30" s="256"/>
      <c r="CA30" s="256"/>
      <c r="CB30" s="256"/>
      <c r="CC30" s="256"/>
      <c r="CD30" s="257">
        <f t="shared" si="45"/>
        <v>0</v>
      </c>
      <c r="CE30" s="256"/>
      <c r="CF30" s="256"/>
      <c r="CG30" s="256"/>
      <c r="CH30" s="256"/>
      <c r="CI30" s="256"/>
      <c r="CJ30" s="257">
        <f t="shared" si="46"/>
        <v>0</v>
      </c>
      <c r="CK30" s="256"/>
      <c r="CL30" s="256"/>
      <c r="CM30" s="259">
        <f t="shared" si="47"/>
        <v>0</v>
      </c>
      <c r="CN30" s="265"/>
      <c r="CO30" s="258"/>
      <c r="CP30" s="259"/>
      <c r="CQ30" s="259"/>
      <c r="CR30" s="259">
        <f t="shared" si="48"/>
        <v>0</v>
      </c>
      <c r="CS30" s="265"/>
      <c r="CT30" s="258"/>
      <c r="CU30" s="259"/>
      <c r="CV30" s="259"/>
      <c r="CW30" s="259"/>
      <c r="CX30" s="257">
        <f t="shared" si="49"/>
        <v>0</v>
      </c>
      <c r="CY30" s="256"/>
      <c r="CZ30" s="256"/>
      <c r="DA30" s="263"/>
      <c r="DB30" s="263"/>
      <c r="DC30" s="264"/>
    </row>
    <row r="31" spans="1:107" ht="12.75" customHeight="1">
      <c r="A31" s="85"/>
      <c r="B31" s="20" t="s">
        <v>201</v>
      </c>
      <c r="C31" s="506">
        <f t="shared" si="6"/>
        <v>1.072597137014315</v>
      </c>
      <c r="D31" s="505">
        <v>978</v>
      </c>
      <c r="E31" s="254">
        <f t="shared" si="7"/>
        <v>1049</v>
      </c>
      <c r="F31" s="302"/>
      <c r="G31" s="303">
        <f t="shared" si="37"/>
        <v>0</v>
      </c>
      <c r="H31" s="256"/>
      <c r="I31" s="256"/>
      <c r="J31" s="256"/>
      <c r="K31" s="256"/>
      <c r="L31" s="256"/>
      <c r="M31" s="256"/>
      <c r="N31" s="304">
        <f t="shared" si="38"/>
        <v>0</v>
      </c>
      <c r="O31" s="256"/>
      <c r="P31" s="256"/>
      <c r="Q31" s="256"/>
      <c r="R31" s="256"/>
      <c r="S31" s="256"/>
      <c r="T31" s="256"/>
      <c r="U31" s="256"/>
      <c r="V31" s="305"/>
      <c r="W31" s="256"/>
      <c r="X31" s="256"/>
      <c r="Y31" s="304">
        <f t="shared" si="39"/>
        <v>820</v>
      </c>
      <c r="Z31" s="256">
        <f>příjmy!H44</f>
        <v>79</v>
      </c>
      <c r="AA31" s="256"/>
      <c r="AB31" s="256"/>
      <c r="AC31" s="256"/>
      <c r="AD31" s="256"/>
      <c r="AE31" s="256">
        <f>příjmy!H77+příjmy!H78</f>
        <v>493</v>
      </c>
      <c r="AF31" s="256">
        <f>příjmy!H81</f>
        <v>95</v>
      </c>
      <c r="AG31" s="256">
        <f>příjmy!H82</f>
        <v>8</v>
      </c>
      <c r="AH31" s="256">
        <f>příjmy!H86</f>
        <v>0</v>
      </c>
      <c r="AI31" s="256">
        <f>příjmy!H95</f>
        <v>0</v>
      </c>
      <c r="AJ31" s="256">
        <f>příjmy!H101</f>
        <v>0</v>
      </c>
      <c r="AK31" s="256">
        <f>příjmy!H113</f>
        <v>145</v>
      </c>
      <c r="AL31" s="306"/>
      <c r="AM31" s="259"/>
      <c r="AN31" s="304">
        <f t="shared" si="40"/>
        <v>0</v>
      </c>
      <c r="AO31" s="256"/>
      <c r="AP31" s="256"/>
      <c r="AQ31" s="307"/>
      <c r="AR31" s="259"/>
      <c r="AS31" s="264">
        <f>příjmy!H151</f>
        <v>229</v>
      </c>
      <c r="AT31" s="85"/>
      <c r="AU31" s="20" t="s">
        <v>201</v>
      </c>
      <c r="AV31" s="506">
        <f t="shared" si="9"/>
        <v>1.041519583123214</v>
      </c>
      <c r="AW31" s="505">
        <v>5949</v>
      </c>
      <c r="AX31" s="254">
        <f>SUM(AZ31,BH31,BN31,BV31,BO31,CD31,CJ31,CM31,CP31,CQ31,CR31,CU31,CV31,CW31,CX31,DA31,DB31,DC31)</f>
        <v>6196</v>
      </c>
      <c r="AY31" s="20"/>
      <c r="AZ31" s="255">
        <f t="shared" si="41"/>
        <v>4121</v>
      </c>
      <c r="BA31" s="256">
        <f>výdaje!H9</f>
        <v>2897</v>
      </c>
      <c r="BB31" s="256">
        <f>výdaje!H24</f>
        <v>149</v>
      </c>
      <c r="BC31" s="256"/>
      <c r="BD31" s="256">
        <f>výdaje!H49</f>
        <v>772</v>
      </c>
      <c r="BE31" s="256">
        <f>výdaje!H72</f>
        <v>263</v>
      </c>
      <c r="BF31" s="256">
        <f>výdaje!H87</f>
        <v>40</v>
      </c>
      <c r="BG31" s="256"/>
      <c r="BH31" s="257">
        <f t="shared" si="42"/>
        <v>362</v>
      </c>
      <c r="BI31" s="256"/>
      <c r="BJ31" s="256">
        <f>výdaje!H127</f>
        <v>26</v>
      </c>
      <c r="BK31" s="256">
        <f>výdaje!H107</f>
        <v>72</v>
      </c>
      <c r="BL31" s="256"/>
      <c r="BM31" s="258">
        <f>výdaje!H144</f>
        <v>264</v>
      </c>
      <c r="BN31" s="259"/>
      <c r="BO31" s="260">
        <f t="shared" si="43"/>
        <v>33</v>
      </c>
      <c r="BP31" s="256"/>
      <c r="BQ31" s="256"/>
      <c r="BR31" s="256"/>
      <c r="BS31" s="256"/>
      <c r="BT31" s="256">
        <f>výdaje!H245</f>
        <v>33</v>
      </c>
      <c r="BU31" s="256"/>
      <c r="BV31" s="257">
        <f t="shared" si="44"/>
        <v>1068</v>
      </c>
      <c r="BW31" s="256">
        <f>výdaje!H268</f>
        <v>89</v>
      </c>
      <c r="BX31" s="256">
        <f>výdaje!H281</f>
        <v>196</v>
      </c>
      <c r="BY31" s="256">
        <f>výdaje!H293</f>
        <v>78</v>
      </c>
      <c r="BZ31" s="256">
        <f>výdaje!H299</f>
        <v>215</v>
      </c>
      <c r="CA31" s="256">
        <f>výdaje!H304</f>
        <v>74</v>
      </c>
      <c r="CB31" s="256">
        <f>výdaje!H310</f>
        <v>118</v>
      </c>
      <c r="CC31" s="256">
        <f>výdaje!H329</f>
        <v>298</v>
      </c>
      <c r="CD31" s="257">
        <f t="shared" si="45"/>
        <v>97</v>
      </c>
      <c r="CE31" s="256"/>
      <c r="CF31" s="256">
        <f>výdaje!H389</f>
        <v>19</v>
      </c>
      <c r="CG31" s="256">
        <f>výdaje!H395</f>
        <v>35</v>
      </c>
      <c r="CH31" s="256">
        <f>výdaje!H407</f>
        <v>43</v>
      </c>
      <c r="CI31" s="256">
        <f>výdaje!H416</f>
        <v>0</v>
      </c>
      <c r="CJ31" s="257">
        <f t="shared" si="46"/>
        <v>0</v>
      </c>
      <c r="CK31" s="256"/>
      <c r="CL31" s="256">
        <f>výdaje!H455</f>
        <v>0</v>
      </c>
      <c r="CM31" s="259">
        <f t="shared" si="47"/>
        <v>17</v>
      </c>
      <c r="CN31" s="265">
        <f>výdaje!H423</f>
        <v>0</v>
      </c>
      <c r="CO31" s="258">
        <f>výdaje!H428</f>
        <v>17</v>
      </c>
      <c r="CP31" s="259"/>
      <c r="CQ31" s="259">
        <f>výdaje!H501</f>
        <v>210</v>
      </c>
      <c r="CR31" s="259">
        <f t="shared" si="48"/>
        <v>14</v>
      </c>
      <c r="CS31" s="265">
        <f>výdaje!H473</f>
        <v>11</v>
      </c>
      <c r="CT31" s="258">
        <f>výdaje!H464</f>
        <v>3</v>
      </c>
      <c r="CU31" s="259"/>
      <c r="CV31" s="259">
        <f>výdaje!H524</f>
        <v>6</v>
      </c>
      <c r="CW31" s="259">
        <f>výdaje!H507+výdaje!H509</f>
        <v>188</v>
      </c>
      <c r="CX31" s="257">
        <f t="shared" si="49"/>
        <v>0</v>
      </c>
      <c r="CY31" s="256"/>
      <c r="CZ31" s="256"/>
      <c r="DA31" s="263"/>
      <c r="DB31" s="263">
        <f>výdaje!H488</f>
        <v>80</v>
      </c>
      <c r="DC31" s="264"/>
    </row>
    <row r="32" spans="1:107" ht="12.75" customHeight="1">
      <c r="A32" s="85"/>
      <c r="B32" s="20" t="s">
        <v>202</v>
      </c>
      <c r="C32" s="506">
        <f t="shared" si="6"/>
        <v>0.9690949227373068</v>
      </c>
      <c r="D32" s="505">
        <v>6795</v>
      </c>
      <c r="E32" s="254">
        <f t="shared" si="7"/>
        <v>6585</v>
      </c>
      <c r="F32" s="302"/>
      <c r="G32" s="303">
        <f t="shared" si="37"/>
        <v>0</v>
      </c>
      <c r="H32" s="256"/>
      <c r="I32" s="256"/>
      <c r="J32" s="256"/>
      <c r="K32" s="256"/>
      <c r="L32" s="256"/>
      <c r="M32" s="256"/>
      <c r="N32" s="304">
        <f t="shared" si="38"/>
        <v>0</v>
      </c>
      <c r="O32" s="256"/>
      <c r="P32" s="256"/>
      <c r="Q32" s="256"/>
      <c r="R32" s="256"/>
      <c r="S32" s="256"/>
      <c r="T32" s="256"/>
      <c r="U32" s="256"/>
      <c r="V32" s="305"/>
      <c r="W32" s="256"/>
      <c r="X32" s="256"/>
      <c r="Y32" s="304">
        <f t="shared" si="39"/>
        <v>2701</v>
      </c>
      <c r="Z32" s="256"/>
      <c r="AA32" s="256"/>
      <c r="AB32" s="256"/>
      <c r="AC32" s="256"/>
      <c r="AD32" s="256"/>
      <c r="AE32" s="256"/>
      <c r="AF32" s="256"/>
      <c r="AG32" s="256"/>
      <c r="AH32" s="256"/>
      <c r="AI32" s="256">
        <f>příjmy!H90+příjmy!H96</f>
        <v>40</v>
      </c>
      <c r="AJ32" s="256">
        <f>příjmy!H102+příjmy!H104</f>
        <v>2161</v>
      </c>
      <c r="AK32" s="256">
        <f>příjmy!H112</f>
        <v>500</v>
      </c>
      <c r="AL32" s="306"/>
      <c r="AM32" s="259"/>
      <c r="AN32" s="304">
        <f t="shared" si="40"/>
        <v>3800</v>
      </c>
      <c r="AO32" s="256"/>
      <c r="AP32" s="256"/>
      <c r="AQ32" s="307">
        <f>příjmy!H136</f>
        <v>3800</v>
      </c>
      <c r="AR32" s="259"/>
      <c r="AS32" s="264">
        <f>příjmy!H152</f>
        <v>84</v>
      </c>
      <c r="AT32" s="85"/>
      <c r="AU32" s="20" t="s">
        <v>202</v>
      </c>
      <c r="AV32" s="506">
        <f t="shared" si="9"/>
        <v>1.2249190938511327</v>
      </c>
      <c r="AW32" s="505">
        <v>6180</v>
      </c>
      <c r="AX32" s="254">
        <f>SUM(AZ32,BH32,BN32,BV32,BO32,CD32,CJ32,CM32,CP32,CQ32,CR32,CU32,CV32,CW32,CX32,DA32,DB32,DC32)</f>
        <v>7570</v>
      </c>
      <c r="AY32" s="20"/>
      <c r="AZ32" s="274">
        <f t="shared" si="41"/>
        <v>0</v>
      </c>
      <c r="BA32" s="256"/>
      <c r="BB32" s="256"/>
      <c r="BC32" s="256"/>
      <c r="BD32" s="256">
        <f>výdaje!H50</f>
        <v>0</v>
      </c>
      <c r="BE32" s="256"/>
      <c r="BF32" s="256"/>
      <c r="BG32" s="256"/>
      <c r="BH32" s="257">
        <f t="shared" si="42"/>
        <v>1</v>
      </c>
      <c r="BI32" s="256"/>
      <c r="BJ32" s="256"/>
      <c r="BK32" s="256"/>
      <c r="BL32" s="256"/>
      <c r="BM32" s="258">
        <f>výdaje!H145</f>
        <v>1</v>
      </c>
      <c r="BN32" s="259"/>
      <c r="BO32" s="260">
        <f t="shared" si="43"/>
        <v>0</v>
      </c>
      <c r="BP32" s="256"/>
      <c r="BQ32" s="256"/>
      <c r="BR32" s="256"/>
      <c r="BS32" s="256"/>
      <c r="BT32" s="256"/>
      <c r="BU32" s="256"/>
      <c r="BV32" s="257">
        <f t="shared" si="44"/>
        <v>583</v>
      </c>
      <c r="BW32" s="256"/>
      <c r="BX32" s="256"/>
      <c r="BY32" s="256">
        <f>výdaje!H294</f>
        <v>564</v>
      </c>
      <c r="BZ32" s="256">
        <f>výdaje!H300</f>
        <v>10</v>
      </c>
      <c r="CA32" s="256"/>
      <c r="CB32" s="256"/>
      <c r="CC32" s="256">
        <f>výdaje!H330</f>
        <v>9</v>
      </c>
      <c r="CD32" s="257">
        <f t="shared" si="45"/>
        <v>0</v>
      </c>
      <c r="CE32" s="256">
        <f>výdaje!H373</f>
        <v>0</v>
      </c>
      <c r="CF32" s="256"/>
      <c r="CG32" s="256">
        <f>výdaje!H396</f>
        <v>0</v>
      </c>
      <c r="CH32" s="256">
        <f>výdaje!H412</f>
        <v>0</v>
      </c>
      <c r="CI32" s="256"/>
      <c r="CJ32" s="257">
        <f t="shared" si="46"/>
        <v>0</v>
      </c>
      <c r="CK32" s="256"/>
      <c r="CL32" s="256"/>
      <c r="CM32" s="259">
        <f t="shared" si="47"/>
        <v>0</v>
      </c>
      <c r="CN32" s="265"/>
      <c r="CO32" s="258"/>
      <c r="CP32" s="259"/>
      <c r="CQ32" s="259"/>
      <c r="CR32" s="259">
        <f t="shared" si="48"/>
        <v>0</v>
      </c>
      <c r="CS32" s="265"/>
      <c r="CT32" s="258"/>
      <c r="CU32" s="259"/>
      <c r="CV32" s="259">
        <f>výdaje!H517+výdaje!H520+výdaje!H522</f>
        <v>5058</v>
      </c>
      <c r="CW32" s="259">
        <f>výdaje!H513</f>
        <v>495</v>
      </c>
      <c r="CX32" s="257">
        <f t="shared" si="49"/>
        <v>1433</v>
      </c>
      <c r="CY32" s="256">
        <f>výdaje!H547+výdaje!H548</f>
        <v>1433</v>
      </c>
      <c r="CZ32" s="256"/>
      <c r="DA32" s="263"/>
      <c r="DB32" s="263"/>
      <c r="DC32" s="264"/>
    </row>
    <row r="33" spans="1:107" ht="12.75" customHeight="1">
      <c r="A33" s="85"/>
      <c r="B33" s="20" t="s">
        <v>203</v>
      </c>
      <c r="C33" s="506">
        <f t="shared" si="6"/>
        <v>3.16</v>
      </c>
      <c r="D33" s="505">
        <v>100</v>
      </c>
      <c r="E33" s="254">
        <f t="shared" si="7"/>
        <v>316</v>
      </c>
      <c r="F33" s="302"/>
      <c r="G33" s="303">
        <f t="shared" si="37"/>
        <v>0</v>
      </c>
      <c r="H33" s="256"/>
      <c r="I33" s="256"/>
      <c r="J33" s="256"/>
      <c r="K33" s="256"/>
      <c r="L33" s="256"/>
      <c r="M33" s="256"/>
      <c r="N33" s="304">
        <f t="shared" si="38"/>
        <v>0</v>
      </c>
      <c r="O33" s="256"/>
      <c r="P33" s="256"/>
      <c r="Q33" s="256"/>
      <c r="R33" s="256"/>
      <c r="S33" s="256"/>
      <c r="T33" s="256"/>
      <c r="U33" s="256"/>
      <c r="V33" s="305"/>
      <c r="W33" s="256"/>
      <c r="X33" s="256"/>
      <c r="Y33" s="304">
        <f t="shared" si="39"/>
        <v>51</v>
      </c>
      <c r="Z33" s="256">
        <f>příjmy!H45</f>
        <v>19</v>
      </c>
      <c r="AA33" s="256"/>
      <c r="AB33" s="256">
        <f>příjmy!H58</f>
        <v>24</v>
      </c>
      <c r="AC33" s="256"/>
      <c r="AD33" s="256">
        <f>příjmy!H65</f>
        <v>0</v>
      </c>
      <c r="AE33" s="256"/>
      <c r="AF33" s="256"/>
      <c r="AG33" s="256"/>
      <c r="AH33" s="256"/>
      <c r="AI33" s="256"/>
      <c r="AJ33" s="256">
        <f>příjmy!H106</f>
        <v>8</v>
      </c>
      <c r="AK33" s="256"/>
      <c r="AL33" s="306"/>
      <c r="AM33" s="259"/>
      <c r="AN33" s="304">
        <f t="shared" si="40"/>
        <v>0</v>
      </c>
      <c r="AO33" s="256"/>
      <c r="AP33" s="256"/>
      <c r="AQ33" s="307"/>
      <c r="AR33" s="259"/>
      <c r="AS33" s="264">
        <f>příjmy!H155+příjmy!H161</f>
        <v>265</v>
      </c>
      <c r="AT33" s="85"/>
      <c r="AU33" s="20" t="s">
        <v>203</v>
      </c>
      <c r="AV33" s="506">
        <f t="shared" si="9"/>
        <v>0.914792899408284</v>
      </c>
      <c r="AW33" s="505">
        <v>845</v>
      </c>
      <c r="AX33" s="254">
        <f>SUM(AZ33,BH33,BN33,BV33,BO33,CD33,CJ33,CM33,CP33,CQ33,CR33,CU33,CV33,CW33,CX33,DA33,DB33,DC33)</f>
        <v>773</v>
      </c>
      <c r="AY33" s="20"/>
      <c r="AZ33" s="255">
        <f>SUM(BA33:BG33)</f>
        <v>37</v>
      </c>
      <c r="BA33" s="256">
        <f>výdaje!H10</f>
        <v>0</v>
      </c>
      <c r="BB33" s="256">
        <f>výdaje!H26</f>
        <v>27</v>
      </c>
      <c r="BC33" s="256">
        <f>výdaje!H38</f>
        <v>2</v>
      </c>
      <c r="BD33" s="256">
        <f>výdaje!H51</f>
        <v>6</v>
      </c>
      <c r="BE33" s="256">
        <f>výdaje!H74</f>
        <v>2</v>
      </c>
      <c r="BF33" s="256"/>
      <c r="BG33" s="256"/>
      <c r="BH33" s="257">
        <f t="shared" si="42"/>
        <v>27</v>
      </c>
      <c r="BI33" s="256"/>
      <c r="BJ33" s="256">
        <f>výdaje!H128</f>
        <v>0</v>
      </c>
      <c r="BK33" s="256">
        <f>výdaje!H109</f>
        <v>0</v>
      </c>
      <c r="BL33" s="256">
        <f>výdaje!H118</f>
        <v>14</v>
      </c>
      <c r="BM33" s="258">
        <f>výdaje!H146</f>
        <v>13</v>
      </c>
      <c r="BN33" s="259"/>
      <c r="BO33" s="260">
        <f t="shared" si="43"/>
        <v>-2</v>
      </c>
      <c r="BP33" s="256">
        <f>výdaje!H189</f>
        <v>0</v>
      </c>
      <c r="BQ33" s="256"/>
      <c r="BR33" s="256">
        <f>výdaje!H222</f>
        <v>-2</v>
      </c>
      <c r="BS33" s="256"/>
      <c r="BT33" s="256"/>
      <c r="BU33" s="256"/>
      <c r="BV33" s="257">
        <f t="shared" si="44"/>
        <v>335</v>
      </c>
      <c r="BW33" s="256">
        <f>výdaje!H269</f>
        <v>6</v>
      </c>
      <c r="BX33" s="256">
        <f>výdaje!H282</f>
        <v>0</v>
      </c>
      <c r="BY33" s="256"/>
      <c r="BZ33" s="256"/>
      <c r="CA33" s="256">
        <f>výdaje!H305</f>
        <v>0</v>
      </c>
      <c r="CB33" s="256">
        <f>výdaje!H314</f>
        <v>0</v>
      </c>
      <c r="CC33" s="256">
        <f>výdaje!H331</f>
        <v>329</v>
      </c>
      <c r="CD33" s="257">
        <f t="shared" si="45"/>
        <v>16</v>
      </c>
      <c r="CE33" s="256">
        <f>výdaje!H369</f>
        <v>0</v>
      </c>
      <c r="CF33" s="256">
        <f>výdaje!H390</f>
        <v>16</v>
      </c>
      <c r="CG33" s="256">
        <f>výdaje!H397</f>
        <v>0</v>
      </c>
      <c r="CH33" s="256"/>
      <c r="CI33" s="256"/>
      <c r="CJ33" s="257">
        <f t="shared" si="46"/>
        <v>0</v>
      </c>
      <c r="CK33" s="256"/>
      <c r="CL33" s="256"/>
      <c r="CM33" s="259">
        <f t="shared" si="47"/>
        <v>5</v>
      </c>
      <c r="CN33" s="265"/>
      <c r="CO33" s="258">
        <f>výdaje!H430</f>
        <v>5</v>
      </c>
      <c r="CP33" s="259">
        <f>výdaje!H444</f>
        <v>5</v>
      </c>
      <c r="CQ33" s="259"/>
      <c r="CR33" s="259">
        <f t="shared" si="48"/>
        <v>0</v>
      </c>
      <c r="CS33" s="265"/>
      <c r="CT33" s="258"/>
      <c r="CU33" s="259"/>
      <c r="CV33" s="259">
        <f>výdaje!H526</f>
        <v>20</v>
      </c>
      <c r="CW33" s="259">
        <f>výdaje!H508</f>
        <v>0</v>
      </c>
      <c r="CX33" s="257">
        <f>CY33+CZ33</f>
        <v>330</v>
      </c>
      <c r="CY33" s="256"/>
      <c r="CZ33" s="256">
        <f>výdaje!H537+výdaje!H539</f>
        <v>330</v>
      </c>
      <c r="DA33" s="263"/>
      <c r="DB33" s="263"/>
      <c r="DC33" s="264"/>
    </row>
    <row r="34" spans="1:107" ht="12.75" customHeight="1">
      <c r="A34" s="85"/>
      <c r="B34" s="20" t="s">
        <v>204</v>
      </c>
      <c r="C34" s="506">
        <f t="shared" si="6"/>
        <v>0.9337349397590361</v>
      </c>
      <c r="D34" s="505">
        <v>332</v>
      </c>
      <c r="E34" s="254">
        <f t="shared" si="7"/>
        <v>310</v>
      </c>
      <c r="F34" s="302"/>
      <c r="G34" s="303">
        <f t="shared" si="37"/>
        <v>0</v>
      </c>
      <c r="H34" s="256"/>
      <c r="I34" s="256"/>
      <c r="J34" s="256"/>
      <c r="K34" s="256"/>
      <c r="L34" s="256"/>
      <c r="M34" s="256"/>
      <c r="N34" s="304">
        <f t="shared" si="38"/>
        <v>0</v>
      </c>
      <c r="O34" s="256"/>
      <c r="P34" s="256"/>
      <c r="Q34" s="256"/>
      <c r="R34" s="256"/>
      <c r="S34" s="256"/>
      <c r="T34" s="256"/>
      <c r="U34" s="256"/>
      <c r="V34" s="305"/>
      <c r="W34" s="256"/>
      <c r="X34" s="256"/>
      <c r="Y34" s="304">
        <f t="shared" si="39"/>
        <v>310</v>
      </c>
      <c r="Z34" s="256"/>
      <c r="AA34" s="256"/>
      <c r="AB34" s="256"/>
      <c r="AC34" s="256"/>
      <c r="AD34" s="256">
        <f>příjmy!H66</f>
        <v>310</v>
      </c>
      <c r="AE34" s="256"/>
      <c r="AF34" s="256"/>
      <c r="AG34" s="256"/>
      <c r="AH34" s="256"/>
      <c r="AI34" s="256"/>
      <c r="AJ34" s="256"/>
      <c r="AK34" s="256"/>
      <c r="AL34" s="306"/>
      <c r="AM34" s="259"/>
      <c r="AN34" s="304">
        <f t="shared" si="40"/>
        <v>0</v>
      </c>
      <c r="AO34" s="256"/>
      <c r="AP34" s="256"/>
      <c r="AQ34" s="307"/>
      <c r="AR34" s="259"/>
      <c r="AS34" s="264"/>
      <c r="AT34" s="85"/>
      <c r="AU34" s="20" t="s">
        <v>204</v>
      </c>
      <c r="AV34" s="506">
        <f t="shared" si="9"/>
        <v>0.9680511182108626</v>
      </c>
      <c r="AW34" s="505">
        <v>313</v>
      </c>
      <c r="AX34" s="254">
        <f t="shared" si="10"/>
        <v>303</v>
      </c>
      <c r="AY34" s="20"/>
      <c r="AZ34" s="255">
        <f t="shared" si="41"/>
        <v>0</v>
      </c>
      <c r="BA34" s="256"/>
      <c r="BB34" s="256"/>
      <c r="BC34" s="256"/>
      <c r="BD34" s="256"/>
      <c r="BE34" s="256"/>
      <c r="BF34" s="256"/>
      <c r="BG34" s="256"/>
      <c r="BH34" s="257">
        <f t="shared" si="42"/>
        <v>2</v>
      </c>
      <c r="BI34" s="256"/>
      <c r="BJ34" s="256"/>
      <c r="BK34" s="256"/>
      <c r="BL34" s="256"/>
      <c r="BM34" s="258">
        <f>výdaje!H147</f>
        <v>2</v>
      </c>
      <c r="BN34" s="259"/>
      <c r="BO34" s="260">
        <f t="shared" si="43"/>
        <v>271</v>
      </c>
      <c r="BP34" s="256">
        <f>výdaje!H190</f>
        <v>8</v>
      </c>
      <c r="BQ34" s="256">
        <f>výdaje!H207</f>
        <v>171</v>
      </c>
      <c r="BR34" s="256">
        <f>výdaje!H223</f>
        <v>92</v>
      </c>
      <c r="BS34" s="256"/>
      <c r="BT34" s="256"/>
      <c r="BU34" s="256"/>
      <c r="BV34" s="257">
        <f t="shared" si="44"/>
        <v>30</v>
      </c>
      <c r="BW34" s="256"/>
      <c r="BX34" s="256"/>
      <c r="BY34" s="256"/>
      <c r="BZ34" s="256"/>
      <c r="CA34" s="256"/>
      <c r="CB34" s="256"/>
      <c r="CC34" s="256">
        <f>výdaje!H332</f>
        <v>30</v>
      </c>
      <c r="CD34" s="257">
        <f t="shared" si="45"/>
        <v>0</v>
      </c>
      <c r="CE34" s="256">
        <f>výdaje!H371</f>
        <v>0</v>
      </c>
      <c r="CF34" s="256"/>
      <c r="CG34" s="256"/>
      <c r="CH34" s="256"/>
      <c r="CI34" s="256"/>
      <c r="CJ34" s="257">
        <f t="shared" si="46"/>
        <v>0</v>
      </c>
      <c r="CK34" s="256"/>
      <c r="CL34" s="256"/>
      <c r="CM34" s="259">
        <f t="shared" si="47"/>
        <v>0</v>
      </c>
      <c r="CN34" s="265"/>
      <c r="CO34" s="258"/>
      <c r="CP34" s="259"/>
      <c r="CQ34" s="259"/>
      <c r="CR34" s="259">
        <f t="shared" si="48"/>
        <v>0</v>
      </c>
      <c r="CS34" s="265"/>
      <c r="CT34" s="258"/>
      <c r="CU34" s="259"/>
      <c r="CV34" s="259"/>
      <c r="CW34" s="259"/>
      <c r="CX34" s="257">
        <f t="shared" si="49"/>
        <v>0</v>
      </c>
      <c r="CY34" s="256"/>
      <c r="CZ34" s="256"/>
      <c r="DA34" s="263"/>
      <c r="DB34" s="263"/>
      <c r="DC34" s="264"/>
    </row>
    <row r="35" spans="1:107" ht="12.75" customHeight="1">
      <c r="A35" s="85"/>
      <c r="B35" s="20" t="s">
        <v>205</v>
      </c>
      <c r="C35" s="506">
        <f t="shared" si="6"/>
        <v>0.8596153846153847</v>
      </c>
      <c r="D35" s="505">
        <v>520</v>
      </c>
      <c r="E35" s="254">
        <f t="shared" si="7"/>
        <v>447</v>
      </c>
      <c r="F35" s="302"/>
      <c r="G35" s="303">
        <f t="shared" si="37"/>
        <v>0</v>
      </c>
      <c r="H35" s="256"/>
      <c r="I35" s="256"/>
      <c r="J35" s="256"/>
      <c r="K35" s="256"/>
      <c r="L35" s="256"/>
      <c r="M35" s="256"/>
      <c r="N35" s="304">
        <f t="shared" si="38"/>
        <v>0</v>
      </c>
      <c r="O35" s="256"/>
      <c r="P35" s="256"/>
      <c r="Q35" s="256"/>
      <c r="R35" s="256"/>
      <c r="S35" s="256"/>
      <c r="T35" s="256"/>
      <c r="U35" s="256"/>
      <c r="V35" s="305"/>
      <c r="W35" s="256"/>
      <c r="X35" s="256"/>
      <c r="Y35" s="304">
        <f t="shared" si="39"/>
        <v>447</v>
      </c>
      <c r="Z35" s="256"/>
      <c r="AA35" s="256"/>
      <c r="AB35" s="256"/>
      <c r="AC35" s="256"/>
      <c r="AD35" s="256">
        <f>příjmy!H67</f>
        <v>447</v>
      </c>
      <c r="AE35" s="256"/>
      <c r="AF35" s="256"/>
      <c r="AG35" s="256"/>
      <c r="AH35" s="256"/>
      <c r="AI35" s="256"/>
      <c r="AJ35" s="256"/>
      <c r="AK35" s="256"/>
      <c r="AL35" s="306"/>
      <c r="AM35" s="259"/>
      <c r="AN35" s="304">
        <f t="shared" si="40"/>
        <v>0</v>
      </c>
      <c r="AO35" s="256"/>
      <c r="AP35" s="256"/>
      <c r="AQ35" s="307"/>
      <c r="AR35" s="259"/>
      <c r="AS35" s="264"/>
      <c r="AT35" s="85"/>
      <c r="AU35" s="20" t="s">
        <v>205</v>
      </c>
      <c r="AV35" s="506">
        <f t="shared" si="9"/>
        <v>0.7412587412587412</v>
      </c>
      <c r="AW35" s="505">
        <v>286</v>
      </c>
      <c r="AX35" s="254">
        <f t="shared" si="10"/>
        <v>212</v>
      </c>
      <c r="AY35" s="20"/>
      <c r="AZ35" s="255">
        <f t="shared" si="41"/>
        <v>0</v>
      </c>
      <c r="BA35" s="256"/>
      <c r="BB35" s="256">
        <f>výdaje!H27</f>
        <v>0</v>
      </c>
      <c r="BC35" s="256"/>
      <c r="BD35" s="256">
        <f>výdaje!H52</f>
        <v>0</v>
      </c>
      <c r="BE35" s="256">
        <f>výdaje!H75</f>
        <v>0</v>
      </c>
      <c r="BF35" s="256"/>
      <c r="BG35" s="256"/>
      <c r="BH35" s="257">
        <f t="shared" si="42"/>
        <v>1</v>
      </c>
      <c r="BI35" s="256"/>
      <c r="BJ35" s="256"/>
      <c r="BK35" s="256"/>
      <c r="BL35" s="256"/>
      <c r="BM35" s="258">
        <f>výdaje!H148</f>
        <v>1</v>
      </c>
      <c r="BN35" s="259"/>
      <c r="BO35" s="260">
        <f t="shared" si="43"/>
        <v>197</v>
      </c>
      <c r="BP35" s="256">
        <f>výdaje!H191</f>
        <v>3</v>
      </c>
      <c r="BQ35" s="256"/>
      <c r="BR35" s="256">
        <f>výdaje!H224</f>
        <v>194</v>
      </c>
      <c r="BS35" s="256"/>
      <c r="BT35" s="256"/>
      <c r="BU35" s="256"/>
      <c r="BV35" s="257">
        <f t="shared" si="44"/>
        <v>8</v>
      </c>
      <c r="BW35" s="256"/>
      <c r="BX35" s="256"/>
      <c r="BY35" s="256"/>
      <c r="BZ35" s="256"/>
      <c r="CA35" s="256"/>
      <c r="CB35" s="256"/>
      <c r="CC35" s="256">
        <f>výdaje!H333</f>
        <v>8</v>
      </c>
      <c r="CD35" s="257">
        <f t="shared" si="45"/>
        <v>6</v>
      </c>
      <c r="CE35" s="256">
        <f>výdaje!H370</f>
        <v>6</v>
      </c>
      <c r="CF35" s="256"/>
      <c r="CG35" s="256"/>
      <c r="CH35" s="256"/>
      <c r="CI35" s="256"/>
      <c r="CJ35" s="257">
        <f t="shared" si="46"/>
        <v>0</v>
      </c>
      <c r="CK35" s="256"/>
      <c r="CL35" s="256"/>
      <c r="CM35" s="259">
        <f t="shared" si="47"/>
        <v>0</v>
      </c>
      <c r="CN35" s="265"/>
      <c r="CO35" s="258"/>
      <c r="CP35" s="259"/>
      <c r="CQ35" s="259"/>
      <c r="CR35" s="259">
        <f t="shared" si="48"/>
        <v>0</v>
      </c>
      <c r="CS35" s="265"/>
      <c r="CT35" s="258"/>
      <c r="CU35" s="259"/>
      <c r="CV35" s="259"/>
      <c r="CW35" s="259"/>
      <c r="CX35" s="257">
        <f t="shared" si="49"/>
        <v>0</v>
      </c>
      <c r="CY35" s="256"/>
      <c r="CZ35" s="256"/>
      <c r="DA35" s="263"/>
      <c r="DB35" s="263"/>
      <c r="DC35" s="264"/>
    </row>
    <row r="36" spans="1:107" ht="12.75" customHeight="1">
      <c r="A36" s="85"/>
      <c r="B36" s="20" t="s">
        <v>206</v>
      </c>
      <c r="C36" s="506">
        <f t="shared" si="6"/>
        <v>1.1</v>
      </c>
      <c r="D36" s="505">
        <v>1100</v>
      </c>
      <c r="E36" s="254">
        <f t="shared" si="7"/>
        <v>1210</v>
      </c>
      <c r="F36" s="302"/>
      <c r="G36" s="303">
        <f t="shared" si="37"/>
        <v>0</v>
      </c>
      <c r="H36" s="256"/>
      <c r="I36" s="256"/>
      <c r="J36" s="256"/>
      <c r="K36" s="256"/>
      <c r="L36" s="256"/>
      <c r="M36" s="256"/>
      <c r="N36" s="304">
        <f t="shared" si="38"/>
        <v>9</v>
      </c>
      <c r="O36" s="256">
        <f>příjmy!H18</f>
        <v>9</v>
      </c>
      <c r="P36" s="256"/>
      <c r="Q36" s="256"/>
      <c r="R36" s="256"/>
      <c r="S36" s="256"/>
      <c r="T36" s="256"/>
      <c r="U36" s="256"/>
      <c r="V36" s="305"/>
      <c r="W36" s="256"/>
      <c r="X36" s="256"/>
      <c r="Y36" s="304">
        <f t="shared" si="39"/>
        <v>1201</v>
      </c>
      <c r="Z36" s="256"/>
      <c r="AA36" s="256"/>
      <c r="AB36" s="256"/>
      <c r="AC36" s="256"/>
      <c r="AD36" s="256">
        <f>příjmy!H68</f>
        <v>1201</v>
      </c>
      <c r="AE36" s="256"/>
      <c r="AF36" s="256"/>
      <c r="AG36" s="256"/>
      <c r="AH36" s="256"/>
      <c r="AI36" s="256"/>
      <c r="AJ36" s="256">
        <f>příjmy!H107</f>
        <v>0</v>
      </c>
      <c r="AK36" s="256"/>
      <c r="AL36" s="306"/>
      <c r="AM36" s="259"/>
      <c r="AN36" s="304">
        <f t="shared" si="40"/>
        <v>0</v>
      </c>
      <c r="AO36" s="256"/>
      <c r="AP36" s="256"/>
      <c r="AQ36" s="307"/>
      <c r="AR36" s="259"/>
      <c r="AS36" s="264"/>
      <c r="AT36" s="85"/>
      <c r="AU36" s="20" t="s">
        <v>206</v>
      </c>
      <c r="AV36" s="506">
        <f t="shared" si="9"/>
        <v>0.9948694561623532</v>
      </c>
      <c r="AW36" s="505">
        <v>8771</v>
      </c>
      <c r="AX36" s="254">
        <f t="shared" si="10"/>
        <v>8726</v>
      </c>
      <c r="AY36" s="20"/>
      <c r="AZ36" s="255">
        <f t="shared" si="41"/>
        <v>0</v>
      </c>
      <c r="BA36" s="256"/>
      <c r="BB36" s="256"/>
      <c r="BC36" s="256"/>
      <c r="BD36" s="256"/>
      <c r="BE36" s="256"/>
      <c r="BF36" s="256"/>
      <c r="BG36" s="256"/>
      <c r="BH36" s="257">
        <f t="shared" si="42"/>
        <v>0</v>
      </c>
      <c r="BI36" s="256"/>
      <c r="BJ36" s="256"/>
      <c r="BK36" s="256"/>
      <c r="BL36" s="256"/>
      <c r="BM36" s="258">
        <f>výdaje!H149</f>
        <v>0</v>
      </c>
      <c r="BN36" s="259"/>
      <c r="BO36" s="260">
        <f t="shared" si="43"/>
        <v>-80</v>
      </c>
      <c r="BP36" s="256">
        <f>výdaje!H192</f>
        <v>8</v>
      </c>
      <c r="BQ36" s="256">
        <f>výdaje!H208</f>
        <v>0</v>
      </c>
      <c r="BR36" s="256">
        <f>výdaje!H225</f>
        <v>-88</v>
      </c>
      <c r="BS36" s="256"/>
      <c r="BT36" s="256"/>
      <c r="BU36" s="256"/>
      <c r="BV36" s="257">
        <f t="shared" si="44"/>
        <v>7</v>
      </c>
      <c r="BW36" s="256"/>
      <c r="BX36" s="256"/>
      <c r="BY36" s="256"/>
      <c r="BZ36" s="256"/>
      <c r="CA36" s="256"/>
      <c r="CB36" s="256"/>
      <c r="CC36" s="256">
        <f>výdaje!H334</f>
        <v>7</v>
      </c>
      <c r="CD36" s="257">
        <f t="shared" si="45"/>
        <v>153</v>
      </c>
      <c r="CE36" s="256">
        <f>výdaje!H372</f>
        <v>153</v>
      </c>
      <c r="CF36" s="256"/>
      <c r="CG36" s="256"/>
      <c r="CH36" s="256"/>
      <c r="CI36" s="256"/>
      <c r="CJ36" s="257">
        <f t="shared" si="46"/>
        <v>0</v>
      </c>
      <c r="CK36" s="256"/>
      <c r="CL36" s="256"/>
      <c r="CM36" s="259">
        <f t="shared" si="47"/>
        <v>0</v>
      </c>
      <c r="CN36" s="265"/>
      <c r="CO36" s="258"/>
      <c r="CP36" s="259"/>
      <c r="CQ36" s="259"/>
      <c r="CR36" s="259">
        <f t="shared" si="48"/>
        <v>0</v>
      </c>
      <c r="CS36" s="265"/>
      <c r="CT36" s="258"/>
      <c r="CU36" s="259"/>
      <c r="CV36" s="259"/>
      <c r="CW36" s="259"/>
      <c r="CX36" s="257">
        <f t="shared" si="49"/>
        <v>8646</v>
      </c>
      <c r="CY36" s="256">
        <f>výdaje!H552</f>
        <v>8646</v>
      </c>
      <c r="CZ36" s="256"/>
      <c r="DA36" s="263"/>
      <c r="DB36" s="263"/>
      <c r="DC36" s="264"/>
    </row>
    <row r="37" spans="1:107" ht="12.75" customHeight="1">
      <c r="A37" s="85"/>
      <c r="B37" s="20" t="s">
        <v>207</v>
      </c>
      <c r="C37" s="506">
        <f t="shared" si="6"/>
        <v>0.95</v>
      </c>
      <c r="D37" s="505">
        <v>100</v>
      </c>
      <c r="E37" s="254">
        <f t="shared" si="7"/>
        <v>95</v>
      </c>
      <c r="F37" s="302"/>
      <c r="G37" s="303">
        <f t="shared" si="37"/>
        <v>0</v>
      </c>
      <c r="H37" s="256"/>
      <c r="I37" s="256"/>
      <c r="J37" s="256"/>
      <c r="K37" s="256"/>
      <c r="L37" s="256"/>
      <c r="M37" s="256"/>
      <c r="N37" s="304">
        <f t="shared" si="38"/>
        <v>0</v>
      </c>
      <c r="O37" s="256"/>
      <c r="P37" s="256"/>
      <c r="Q37" s="256"/>
      <c r="R37" s="256"/>
      <c r="S37" s="256"/>
      <c r="T37" s="256"/>
      <c r="U37" s="256"/>
      <c r="V37" s="305"/>
      <c r="W37" s="256"/>
      <c r="X37" s="256"/>
      <c r="Y37" s="304">
        <f t="shared" si="39"/>
        <v>95</v>
      </c>
      <c r="Z37" s="256"/>
      <c r="AA37" s="256"/>
      <c r="AB37" s="256"/>
      <c r="AC37" s="256">
        <f>příjmy!H62</f>
        <v>90</v>
      </c>
      <c r="AD37" s="256"/>
      <c r="AE37" s="256"/>
      <c r="AF37" s="256"/>
      <c r="AG37" s="256"/>
      <c r="AH37" s="256"/>
      <c r="AI37" s="256"/>
      <c r="AJ37" s="256">
        <f>příjmy!H108</f>
        <v>5</v>
      </c>
      <c r="AK37" s="256"/>
      <c r="AL37" s="306"/>
      <c r="AM37" s="259"/>
      <c r="AN37" s="304">
        <f t="shared" si="40"/>
        <v>0</v>
      </c>
      <c r="AO37" s="256"/>
      <c r="AP37" s="256"/>
      <c r="AQ37" s="307"/>
      <c r="AR37" s="259"/>
      <c r="AS37" s="264"/>
      <c r="AT37" s="85"/>
      <c r="AU37" s="20" t="s">
        <v>207</v>
      </c>
      <c r="AV37" s="506">
        <f t="shared" si="9"/>
        <v>0.26528497409326424</v>
      </c>
      <c r="AW37" s="505">
        <v>965</v>
      </c>
      <c r="AX37" s="254">
        <f t="shared" si="10"/>
        <v>256</v>
      </c>
      <c r="AY37" s="20"/>
      <c r="AZ37" s="255">
        <f t="shared" si="41"/>
        <v>0</v>
      </c>
      <c r="BA37" s="256"/>
      <c r="BB37" s="256"/>
      <c r="BC37" s="256"/>
      <c r="BD37" s="256"/>
      <c r="BE37" s="256"/>
      <c r="BF37" s="256"/>
      <c r="BG37" s="256"/>
      <c r="BH37" s="257">
        <f t="shared" si="42"/>
        <v>0</v>
      </c>
      <c r="BI37" s="256"/>
      <c r="BJ37" s="256"/>
      <c r="BK37" s="256"/>
      <c r="BL37" s="256"/>
      <c r="BM37" s="258"/>
      <c r="BN37" s="259"/>
      <c r="BO37" s="260">
        <f t="shared" si="43"/>
        <v>0</v>
      </c>
      <c r="BP37" s="256"/>
      <c r="BQ37" s="256"/>
      <c r="BR37" s="256"/>
      <c r="BS37" s="256"/>
      <c r="BT37" s="256"/>
      <c r="BU37" s="256"/>
      <c r="BV37" s="257">
        <f t="shared" si="44"/>
        <v>62</v>
      </c>
      <c r="BW37" s="256"/>
      <c r="BX37" s="256"/>
      <c r="BY37" s="256">
        <f>výdaje!H298</f>
        <v>25</v>
      </c>
      <c r="BZ37" s="256"/>
      <c r="CA37" s="256"/>
      <c r="CB37" s="256"/>
      <c r="CC37" s="256">
        <f>výdaje!H335</f>
        <v>37</v>
      </c>
      <c r="CD37" s="257">
        <f t="shared" si="45"/>
        <v>0</v>
      </c>
      <c r="CE37" s="256"/>
      <c r="CF37" s="256"/>
      <c r="CG37" s="256"/>
      <c r="CH37" s="256"/>
      <c r="CI37" s="256"/>
      <c r="CJ37" s="257">
        <f t="shared" si="46"/>
        <v>0</v>
      </c>
      <c r="CK37" s="256"/>
      <c r="CL37" s="256"/>
      <c r="CM37" s="259">
        <f t="shared" si="47"/>
        <v>0</v>
      </c>
      <c r="CN37" s="265"/>
      <c r="CO37" s="258"/>
      <c r="CP37" s="259"/>
      <c r="CQ37" s="259"/>
      <c r="CR37" s="259">
        <f t="shared" si="48"/>
        <v>2</v>
      </c>
      <c r="CS37" s="265"/>
      <c r="CT37" s="258">
        <f>výdaje!H465</f>
        <v>2</v>
      </c>
      <c r="CU37" s="259"/>
      <c r="CV37" s="259"/>
      <c r="CW37" s="259"/>
      <c r="CX37" s="257">
        <f t="shared" si="49"/>
        <v>187</v>
      </c>
      <c r="CY37" s="256">
        <f>výdaje!H540</f>
        <v>187</v>
      </c>
      <c r="CZ37" s="256"/>
      <c r="DA37" s="263"/>
      <c r="DB37" s="263">
        <f>výdaje!H489</f>
        <v>5</v>
      </c>
      <c r="DC37" s="264"/>
    </row>
    <row r="38" spans="1:107" ht="12.75" customHeight="1">
      <c r="A38" s="85"/>
      <c r="B38" s="20" t="s">
        <v>208</v>
      </c>
      <c r="C38" s="506" t="str">
        <f t="shared" si="6"/>
        <v>*</v>
      </c>
      <c r="D38" s="505">
        <v>0</v>
      </c>
      <c r="E38" s="254">
        <f t="shared" si="7"/>
        <v>0</v>
      </c>
      <c r="F38" s="302"/>
      <c r="G38" s="303">
        <f t="shared" si="37"/>
        <v>0</v>
      </c>
      <c r="H38" s="256"/>
      <c r="I38" s="256"/>
      <c r="J38" s="256"/>
      <c r="K38" s="256"/>
      <c r="L38" s="256"/>
      <c r="M38" s="256"/>
      <c r="N38" s="304">
        <f t="shared" si="38"/>
        <v>0</v>
      </c>
      <c r="O38" s="256"/>
      <c r="P38" s="256"/>
      <c r="Q38" s="256"/>
      <c r="R38" s="256"/>
      <c r="S38" s="256"/>
      <c r="T38" s="256"/>
      <c r="U38" s="256"/>
      <c r="V38" s="305"/>
      <c r="W38" s="256"/>
      <c r="X38" s="256"/>
      <c r="Y38" s="304">
        <f t="shared" si="39"/>
        <v>0</v>
      </c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306"/>
      <c r="AM38" s="259"/>
      <c r="AN38" s="304">
        <f t="shared" si="40"/>
        <v>0</v>
      </c>
      <c r="AO38" s="256"/>
      <c r="AP38" s="256"/>
      <c r="AQ38" s="307"/>
      <c r="AR38" s="259"/>
      <c r="AS38" s="264"/>
      <c r="AT38" s="85"/>
      <c r="AU38" s="20" t="s">
        <v>208</v>
      </c>
      <c r="AV38" s="506">
        <f t="shared" si="9"/>
        <v>0.8444444444444444</v>
      </c>
      <c r="AW38" s="505">
        <v>90</v>
      </c>
      <c r="AX38" s="254">
        <f t="shared" si="10"/>
        <v>76</v>
      </c>
      <c r="AY38" s="20"/>
      <c r="AZ38" s="255">
        <f t="shared" si="41"/>
        <v>0</v>
      </c>
      <c r="BA38" s="256"/>
      <c r="BB38" s="256"/>
      <c r="BC38" s="256"/>
      <c r="BD38" s="256"/>
      <c r="BE38" s="256"/>
      <c r="BF38" s="256"/>
      <c r="BG38" s="256"/>
      <c r="BH38" s="257">
        <f t="shared" si="42"/>
        <v>0</v>
      </c>
      <c r="BI38" s="256"/>
      <c r="BJ38" s="256"/>
      <c r="BK38" s="256"/>
      <c r="BL38" s="256"/>
      <c r="BM38" s="258"/>
      <c r="BN38" s="259"/>
      <c r="BO38" s="260">
        <f t="shared" si="43"/>
        <v>0</v>
      </c>
      <c r="BP38" s="256"/>
      <c r="BQ38" s="256"/>
      <c r="BR38" s="256"/>
      <c r="BS38" s="256"/>
      <c r="BT38" s="256"/>
      <c r="BU38" s="256"/>
      <c r="BV38" s="257">
        <f t="shared" si="44"/>
        <v>20</v>
      </c>
      <c r="BW38" s="256"/>
      <c r="BX38" s="256"/>
      <c r="BY38" s="256"/>
      <c r="BZ38" s="256">
        <f>výdaje!H301</f>
        <v>20</v>
      </c>
      <c r="CA38" s="256"/>
      <c r="CB38" s="256"/>
      <c r="CC38" s="256">
        <f>výdaje!H336</f>
        <v>0</v>
      </c>
      <c r="CD38" s="257">
        <f t="shared" si="45"/>
        <v>0</v>
      </c>
      <c r="CE38" s="256"/>
      <c r="CF38" s="256"/>
      <c r="CG38" s="256"/>
      <c r="CH38" s="256"/>
      <c r="CI38" s="256"/>
      <c r="CJ38" s="257">
        <f t="shared" si="46"/>
        <v>0</v>
      </c>
      <c r="CK38" s="256"/>
      <c r="CL38" s="256"/>
      <c r="CM38" s="259">
        <f t="shared" si="47"/>
        <v>0</v>
      </c>
      <c r="CN38" s="265"/>
      <c r="CO38" s="258"/>
      <c r="CP38" s="259"/>
      <c r="CQ38" s="259"/>
      <c r="CR38" s="259">
        <f t="shared" si="48"/>
        <v>56</v>
      </c>
      <c r="CS38" s="265"/>
      <c r="CT38" s="258">
        <f>výdaje!H466</f>
        <v>56</v>
      </c>
      <c r="CU38" s="259"/>
      <c r="CV38" s="259"/>
      <c r="CW38" s="259"/>
      <c r="CX38" s="257">
        <f t="shared" si="49"/>
        <v>0</v>
      </c>
      <c r="CY38" s="256"/>
      <c r="CZ38" s="256"/>
      <c r="DA38" s="263"/>
      <c r="DB38" s="263"/>
      <c r="DC38" s="264"/>
    </row>
    <row r="39" spans="1:107" ht="12.75" customHeight="1">
      <c r="A39" s="96" t="s">
        <v>209</v>
      </c>
      <c r="B39" s="238"/>
      <c r="C39" s="502">
        <f t="shared" si="6"/>
        <v>1.0795610425240054</v>
      </c>
      <c r="D39" s="504">
        <v>729</v>
      </c>
      <c r="E39" s="243">
        <f t="shared" si="7"/>
        <v>787</v>
      </c>
      <c r="F39" s="294"/>
      <c r="G39" s="270">
        <f aca="true" t="shared" si="50" ref="G39:AS39">SUM(G40:G43)</f>
        <v>0</v>
      </c>
      <c r="H39" s="308">
        <f t="shared" si="50"/>
        <v>0</v>
      </c>
      <c r="I39" s="308">
        <f t="shared" si="50"/>
        <v>0</v>
      </c>
      <c r="J39" s="308">
        <f t="shared" si="50"/>
        <v>0</v>
      </c>
      <c r="K39" s="308">
        <f t="shared" si="50"/>
        <v>0</v>
      </c>
      <c r="L39" s="308">
        <f t="shared" si="50"/>
        <v>0</v>
      </c>
      <c r="M39" s="308">
        <f t="shared" si="50"/>
        <v>0</v>
      </c>
      <c r="N39" s="268">
        <f t="shared" si="50"/>
        <v>0</v>
      </c>
      <c r="O39" s="267">
        <f t="shared" si="50"/>
        <v>0</v>
      </c>
      <c r="P39" s="267">
        <f t="shared" si="50"/>
        <v>0</v>
      </c>
      <c r="Q39" s="267">
        <f t="shared" si="50"/>
        <v>0</v>
      </c>
      <c r="R39" s="267">
        <f t="shared" si="50"/>
        <v>0</v>
      </c>
      <c r="S39" s="267">
        <f t="shared" si="50"/>
        <v>0</v>
      </c>
      <c r="T39" s="267">
        <f t="shared" si="50"/>
        <v>0</v>
      </c>
      <c r="U39" s="267">
        <f t="shared" si="50"/>
        <v>0</v>
      </c>
      <c r="V39" s="267">
        <f t="shared" si="50"/>
        <v>0</v>
      </c>
      <c r="W39" s="267">
        <f t="shared" si="50"/>
        <v>0</v>
      </c>
      <c r="X39" s="267">
        <f t="shared" si="50"/>
        <v>0</v>
      </c>
      <c r="Y39" s="268">
        <f t="shared" si="50"/>
        <v>717</v>
      </c>
      <c r="Z39" s="267">
        <f t="shared" si="50"/>
        <v>345</v>
      </c>
      <c r="AA39" s="267">
        <f t="shared" si="50"/>
        <v>0</v>
      </c>
      <c r="AB39" s="267">
        <f t="shared" si="50"/>
        <v>0</v>
      </c>
      <c r="AC39" s="267">
        <f t="shared" si="50"/>
        <v>0</v>
      </c>
      <c r="AD39" s="267">
        <f t="shared" si="50"/>
        <v>372</v>
      </c>
      <c r="AE39" s="267">
        <f t="shared" si="50"/>
        <v>0</v>
      </c>
      <c r="AF39" s="267">
        <f t="shared" si="50"/>
        <v>0</v>
      </c>
      <c r="AG39" s="267">
        <f t="shared" si="50"/>
        <v>0</v>
      </c>
      <c r="AH39" s="267">
        <f t="shared" si="50"/>
        <v>0</v>
      </c>
      <c r="AI39" s="267">
        <f t="shared" si="50"/>
        <v>0</v>
      </c>
      <c r="AJ39" s="267">
        <f t="shared" si="50"/>
        <v>0</v>
      </c>
      <c r="AK39" s="267">
        <f t="shared" si="50"/>
        <v>0</v>
      </c>
      <c r="AL39" s="309">
        <f t="shared" si="50"/>
        <v>0</v>
      </c>
      <c r="AM39" s="268">
        <f t="shared" si="50"/>
        <v>0</v>
      </c>
      <c r="AN39" s="268">
        <f t="shared" si="50"/>
        <v>0</v>
      </c>
      <c r="AO39" s="267">
        <f t="shared" si="50"/>
        <v>0</v>
      </c>
      <c r="AP39" s="267">
        <f t="shared" si="50"/>
        <v>0</v>
      </c>
      <c r="AQ39" s="238">
        <f t="shared" si="50"/>
        <v>0</v>
      </c>
      <c r="AR39" s="268">
        <f t="shared" si="50"/>
        <v>0</v>
      </c>
      <c r="AS39" s="271">
        <f t="shared" si="50"/>
        <v>70</v>
      </c>
      <c r="AT39" s="96" t="s">
        <v>209</v>
      </c>
      <c r="AU39" s="238"/>
      <c r="AV39" s="502">
        <f t="shared" si="9"/>
        <v>0.9150326797385621</v>
      </c>
      <c r="AW39" s="504">
        <v>765</v>
      </c>
      <c r="AX39" s="243">
        <f t="shared" si="10"/>
        <v>700</v>
      </c>
      <c r="AY39" s="247"/>
      <c r="AZ39" s="266">
        <f aca="true" t="shared" si="51" ref="AZ39:CE39">SUM(AZ40:AZ43)</f>
        <v>167</v>
      </c>
      <c r="BA39" s="267">
        <f t="shared" si="51"/>
        <v>124</v>
      </c>
      <c r="BB39" s="267">
        <f t="shared" si="51"/>
        <v>0</v>
      </c>
      <c r="BC39" s="267">
        <f t="shared" si="51"/>
        <v>0</v>
      </c>
      <c r="BD39" s="267">
        <f t="shared" si="51"/>
        <v>32</v>
      </c>
      <c r="BE39" s="267">
        <f t="shared" si="51"/>
        <v>11</v>
      </c>
      <c r="BF39" s="267">
        <f t="shared" si="51"/>
        <v>0</v>
      </c>
      <c r="BG39" s="267">
        <f t="shared" si="51"/>
        <v>0</v>
      </c>
      <c r="BH39" s="268">
        <f t="shared" si="51"/>
        <v>22</v>
      </c>
      <c r="BI39" s="267">
        <f t="shared" si="51"/>
        <v>0</v>
      </c>
      <c r="BJ39" s="267">
        <f t="shared" si="51"/>
        <v>1</v>
      </c>
      <c r="BK39" s="267">
        <f t="shared" si="51"/>
        <v>7</v>
      </c>
      <c r="BL39" s="267">
        <f t="shared" si="51"/>
        <v>0</v>
      </c>
      <c r="BM39" s="269">
        <f t="shared" si="51"/>
        <v>14</v>
      </c>
      <c r="BN39" s="268">
        <f t="shared" si="51"/>
        <v>0</v>
      </c>
      <c r="BO39" s="270">
        <f t="shared" si="51"/>
        <v>378</v>
      </c>
      <c r="BP39" s="267">
        <f t="shared" si="51"/>
        <v>28</v>
      </c>
      <c r="BQ39" s="267">
        <f t="shared" si="51"/>
        <v>3</v>
      </c>
      <c r="BR39" s="267">
        <f t="shared" si="51"/>
        <v>33</v>
      </c>
      <c r="BS39" s="267">
        <f t="shared" si="51"/>
        <v>0</v>
      </c>
      <c r="BT39" s="267">
        <f t="shared" si="51"/>
        <v>0</v>
      </c>
      <c r="BU39" s="267">
        <f t="shared" si="51"/>
        <v>314</v>
      </c>
      <c r="BV39" s="268">
        <f t="shared" si="51"/>
        <v>75</v>
      </c>
      <c r="BW39" s="267">
        <f t="shared" si="51"/>
        <v>1</v>
      </c>
      <c r="BX39" s="267">
        <f t="shared" si="51"/>
        <v>32</v>
      </c>
      <c r="BY39" s="267">
        <f t="shared" si="51"/>
        <v>0</v>
      </c>
      <c r="BZ39" s="267">
        <f t="shared" si="51"/>
        <v>0</v>
      </c>
      <c r="CA39" s="267">
        <f t="shared" si="51"/>
        <v>0</v>
      </c>
      <c r="CB39" s="267">
        <f t="shared" si="51"/>
        <v>0</v>
      </c>
      <c r="CC39" s="267">
        <f t="shared" si="51"/>
        <v>42</v>
      </c>
      <c r="CD39" s="268">
        <f t="shared" si="51"/>
        <v>2</v>
      </c>
      <c r="CE39" s="267">
        <f t="shared" si="51"/>
        <v>2</v>
      </c>
      <c r="CF39" s="267">
        <f aca="true" t="shared" si="52" ref="CF39:DC39">SUM(CF40:CF43)</f>
        <v>0</v>
      </c>
      <c r="CG39" s="267">
        <f t="shared" si="52"/>
        <v>0</v>
      </c>
      <c r="CH39" s="267">
        <f t="shared" si="52"/>
        <v>0</v>
      </c>
      <c r="CI39" s="267">
        <f t="shared" si="52"/>
        <v>0</v>
      </c>
      <c r="CJ39" s="268">
        <f t="shared" si="52"/>
        <v>0</v>
      </c>
      <c r="CK39" s="267">
        <f t="shared" si="52"/>
        <v>0</v>
      </c>
      <c r="CL39" s="267">
        <f t="shared" si="52"/>
        <v>0</v>
      </c>
      <c r="CM39" s="268">
        <f t="shared" si="52"/>
        <v>0</v>
      </c>
      <c r="CN39" s="268">
        <f t="shared" si="52"/>
        <v>0</v>
      </c>
      <c r="CO39" s="268">
        <f t="shared" si="52"/>
        <v>0</v>
      </c>
      <c r="CP39" s="268">
        <f t="shared" si="52"/>
        <v>0</v>
      </c>
      <c r="CQ39" s="268">
        <f t="shared" si="52"/>
        <v>0</v>
      </c>
      <c r="CR39" s="268">
        <f t="shared" si="52"/>
        <v>0</v>
      </c>
      <c r="CS39" s="268">
        <f t="shared" si="52"/>
        <v>0</v>
      </c>
      <c r="CT39" s="268">
        <f t="shared" si="52"/>
        <v>0</v>
      </c>
      <c r="CU39" s="268">
        <f t="shared" si="52"/>
        <v>56</v>
      </c>
      <c r="CV39" s="268">
        <f t="shared" si="52"/>
        <v>0</v>
      </c>
      <c r="CW39" s="268">
        <f t="shared" si="52"/>
        <v>0</v>
      </c>
      <c r="CX39" s="268">
        <f t="shared" si="52"/>
        <v>0</v>
      </c>
      <c r="CY39" s="267">
        <f t="shared" si="52"/>
        <v>0</v>
      </c>
      <c r="CZ39" s="267">
        <f t="shared" si="52"/>
        <v>0</v>
      </c>
      <c r="DA39" s="267">
        <f t="shared" si="52"/>
        <v>0</v>
      </c>
      <c r="DB39" s="267">
        <f t="shared" si="52"/>
        <v>0</v>
      </c>
      <c r="DC39" s="271">
        <f t="shared" si="52"/>
        <v>0</v>
      </c>
    </row>
    <row r="40" spans="1:107" ht="12.75" customHeight="1">
      <c r="A40" s="85"/>
      <c r="B40" s="20" t="s">
        <v>210</v>
      </c>
      <c r="C40" s="506" t="str">
        <f t="shared" si="6"/>
        <v>*</v>
      </c>
      <c r="D40" s="505">
        <v>0</v>
      </c>
      <c r="E40" s="254">
        <f t="shared" si="7"/>
        <v>0</v>
      </c>
      <c r="F40" s="302"/>
      <c r="G40" s="303">
        <f>SUM(H40:M40)</f>
        <v>0</v>
      </c>
      <c r="H40" s="256"/>
      <c r="I40" s="256"/>
      <c r="J40" s="256"/>
      <c r="K40" s="256"/>
      <c r="L40" s="256"/>
      <c r="M40" s="256"/>
      <c r="N40" s="304">
        <f>SUM(O40:X40)</f>
        <v>0</v>
      </c>
      <c r="O40" s="256"/>
      <c r="P40" s="256"/>
      <c r="Q40" s="256"/>
      <c r="R40" s="256"/>
      <c r="S40" s="256"/>
      <c r="T40" s="256"/>
      <c r="U40" s="256"/>
      <c r="V40" s="305"/>
      <c r="W40" s="256"/>
      <c r="X40" s="256"/>
      <c r="Y40" s="304">
        <f>SUM(Z40:AK40)</f>
        <v>0</v>
      </c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306"/>
      <c r="AM40" s="259"/>
      <c r="AN40" s="304">
        <f>SUM(AO40:AQ40)</f>
        <v>0</v>
      </c>
      <c r="AO40" s="256"/>
      <c r="AP40" s="256"/>
      <c r="AQ40" s="307"/>
      <c r="AR40" s="259"/>
      <c r="AS40" s="264"/>
      <c r="AT40" s="85"/>
      <c r="AU40" s="20" t="s">
        <v>210</v>
      </c>
      <c r="AV40" s="506">
        <f t="shared" si="9"/>
        <v>1.1176470588235294</v>
      </c>
      <c r="AW40" s="505">
        <v>17</v>
      </c>
      <c r="AX40" s="254">
        <f t="shared" si="10"/>
        <v>19</v>
      </c>
      <c r="AY40" s="20"/>
      <c r="AZ40" s="255">
        <f>SUM(BA40:BG40)</f>
        <v>0</v>
      </c>
      <c r="BA40" s="256"/>
      <c r="BB40" s="256"/>
      <c r="BC40" s="256"/>
      <c r="BD40" s="256"/>
      <c r="BE40" s="256"/>
      <c r="BF40" s="256"/>
      <c r="BG40" s="256"/>
      <c r="BH40" s="257">
        <f>SUM(BI40:BM40)</f>
        <v>13</v>
      </c>
      <c r="BI40" s="256"/>
      <c r="BJ40" s="256">
        <f>výdaje!H129</f>
        <v>1</v>
      </c>
      <c r="BK40" s="256">
        <f>výdaje!H105</f>
        <v>7</v>
      </c>
      <c r="BL40" s="256"/>
      <c r="BM40" s="258">
        <f>výdaje!H152</f>
        <v>5</v>
      </c>
      <c r="BN40" s="259"/>
      <c r="BO40" s="260">
        <f>SUM(BP40:BU40)</f>
        <v>3</v>
      </c>
      <c r="BP40" s="256">
        <f>výdaje!H193</f>
        <v>0</v>
      </c>
      <c r="BQ40" s="256">
        <f>výdaje!H209</f>
        <v>3</v>
      </c>
      <c r="BR40" s="256">
        <f>výdaje!H226</f>
        <v>0</v>
      </c>
      <c r="BS40" s="256"/>
      <c r="BT40" s="256"/>
      <c r="BU40" s="256"/>
      <c r="BV40" s="257">
        <f>SUM(BW40:CC40)</f>
        <v>3</v>
      </c>
      <c r="BW40" s="256"/>
      <c r="BX40" s="256">
        <f>výdaje!H284</f>
        <v>1</v>
      </c>
      <c r="BY40" s="256"/>
      <c r="BZ40" s="256"/>
      <c r="CA40" s="256"/>
      <c r="CB40" s="256"/>
      <c r="CC40" s="256">
        <f>výdaje!H337</f>
        <v>2</v>
      </c>
      <c r="CD40" s="257">
        <f>SUM(CE40:CI40)</f>
        <v>0</v>
      </c>
      <c r="CE40" s="256"/>
      <c r="CF40" s="256"/>
      <c r="CG40" s="256"/>
      <c r="CH40" s="256"/>
      <c r="CI40" s="256"/>
      <c r="CJ40" s="257">
        <f>SUM(CK40:CL40)</f>
        <v>0</v>
      </c>
      <c r="CK40" s="256"/>
      <c r="CL40" s="256"/>
      <c r="CM40" s="259">
        <f>SUM(CN40:CO40)</f>
        <v>0</v>
      </c>
      <c r="CN40" s="265"/>
      <c r="CO40" s="258"/>
      <c r="CP40" s="259"/>
      <c r="CQ40" s="259"/>
      <c r="CR40" s="259">
        <f>SUM(CS40:CT40)</f>
        <v>0</v>
      </c>
      <c r="CS40" s="265"/>
      <c r="CT40" s="258"/>
      <c r="CU40" s="259"/>
      <c r="CV40" s="259"/>
      <c r="CW40" s="259"/>
      <c r="CX40" s="257">
        <f>CY40+CZ40</f>
        <v>0</v>
      </c>
      <c r="CY40" s="256"/>
      <c r="CZ40" s="256"/>
      <c r="DA40" s="263"/>
      <c r="DB40" s="263"/>
      <c r="DC40" s="264"/>
    </row>
    <row r="41" spans="1:107" ht="12.75" customHeight="1">
      <c r="A41" s="85"/>
      <c r="B41" s="20" t="s">
        <v>211</v>
      </c>
      <c r="C41" s="506">
        <f aca="true" t="shared" si="53" ref="C41:C65">IF(OR(E41&lt;=0,D41=0),"*",E41/D41)</f>
        <v>1</v>
      </c>
      <c r="D41" s="505">
        <v>70</v>
      </c>
      <c r="E41" s="254">
        <f aca="true" t="shared" si="54" ref="E41:E65">SUM(G41,N41,Y41,AL41,AM41,AN41,AR41,AS41)</f>
        <v>70</v>
      </c>
      <c r="F41" s="302"/>
      <c r="G41" s="303">
        <f>SUM(H41:M41)</f>
        <v>0</v>
      </c>
      <c r="H41" s="256"/>
      <c r="I41" s="256"/>
      <c r="J41" s="256"/>
      <c r="K41" s="256"/>
      <c r="L41" s="256"/>
      <c r="M41" s="256"/>
      <c r="N41" s="304">
        <f>SUM(O41:X41)</f>
        <v>0</v>
      </c>
      <c r="O41" s="256"/>
      <c r="P41" s="256"/>
      <c r="Q41" s="256"/>
      <c r="R41" s="256"/>
      <c r="S41" s="256"/>
      <c r="T41" s="256"/>
      <c r="U41" s="256"/>
      <c r="V41" s="305"/>
      <c r="W41" s="256"/>
      <c r="X41" s="256"/>
      <c r="Y41" s="304">
        <f>SUM(Z41:AK41)</f>
        <v>0</v>
      </c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306"/>
      <c r="AM41" s="259"/>
      <c r="AN41" s="304">
        <f>SUM(AO41:AQ41)</f>
        <v>0</v>
      </c>
      <c r="AO41" s="256"/>
      <c r="AP41" s="256"/>
      <c r="AQ41" s="307"/>
      <c r="AR41" s="259"/>
      <c r="AS41" s="264">
        <f>příjmy!H153</f>
        <v>70</v>
      </c>
      <c r="AT41" s="85"/>
      <c r="AU41" s="20" t="s">
        <v>211</v>
      </c>
      <c r="AV41" s="506">
        <f aca="true" t="shared" si="55" ref="AV41:AV65">IF(OR(AX41&lt;=0,AW41=0),"*",AX41/AW41)</f>
        <v>0.8</v>
      </c>
      <c r="AW41" s="505">
        <v>70</v>
      </c>
      <c r="AX41" s="254">
        <f aca="true" t="shared" si="56" ref="AX41:AX65">SUM(AZ41,BH41,BN41,BV41,BO41,CD41,CJ41,CM41,CP41,CQ41,CR41,CU41,CV41,CW41,CX41,DA41,DB41,DC41)</f>
        <v>56</v>
      </c>
      <c r="AY41" s="20"/>
      <c r="AZ41" s="255">
        <f>SUM(BA41:BG41)</f>
        <v>0</v>
      </c>
      <c r="BA41" s="256"/>
      <c r="BB41" s="256"/>
      <c r="BC41" s="256"/>
      <c r="BD41" s="256"/>
      <c r="BE41" s="256"/>
      <c r="BF41" s="256"/>
      <c r="BG41" s="256"/>
      <c r="BH41" s="257">
        <f>SUM(BI41:BM41)</f>
        <v>0</v>
      </c>
      <c r="BI41" s="256"/>
      <c r="BJ41" s="256"/>
      <c r="BK41" s="256"/>
      <c r="BL41" s="256"/>
      <c r="BM41" s="258"/>
      <c r="BN41" s="259"/>
      <c r="BO41" s="260">
        <f>SUM(BP41:BU41)</f>
        <v>0</v>
      </c>
      <c r="BP41" s="256"/>
      <c r="BQ41" s="256"/>
      <c r="BR41" s="256"/>
      <c r="BS41" s="256"/>
      <c r="BT41" s="256"/>
      <c r="BU41" s="256"/>
      <c r="BV41" s="257">
        <f>SUM(BW41:CC41)</f>
        <v>0</v>
      </c>
      <c r="BW41" s="256"/>
      <c r="BX41" s="256"/>
      <c r="BY41" s="256"/>
      <c r="BZ41" s="256"/>
      <c r="CA41" s="256"/>
      <c r="CB41" s="256"/>
      <c r="CC41" s="256"/>
      <c r="CD41" s="257">
        <f>SUM(CE41:CI41)</f>
        <v>0</v>
      </c>
      <c r="CE41" s="256"/>
      <c r="CF41" s="256"/>
      <c r="CG41" s="256"/>
      <c r="CH41" s="256"/>
      <c r="CI41" s="256"/>
      <c r="CJ41" s="257">
        <f>SUM(CK41:CL41)</f>
        <v>0</v>
      </c>
      <c r="CK41" s="256"/>
      <c r="CL41" s="256"/>
      <c r="CM41" s="259">
        <f>SUM(CN41:CO41)</f>
        <v>0</v>
      </c>
      <c r="CN41" s="265"/>
      <c r="CO41" s="258"/>
      <c r="CP41" s="259"/>
      <c r="CQ41" s="259"/>
      <c r="CR41" s="259">
        <f>SUM(CS41:CT41)</f>
        <v>0</v>
      </c>
      <c r="CS41" s="265"/>
      <c r="CT41" s="258"/>
      <c r="CU41" s="259">
        <f>výdaje!H514</f>
        <v>56</v>
      </c>
      <c r="CV41" s="259"/>
      <c r="CW41" s="259"/>
      <c r="CX41" s="257">
        <f>CY41+CZ41</f>
        <v>0</v>
      </c>
      <c r="CY41" s="256"/>
      <c r="CZ41" s="256"/>
      <c r="DA41" s="263"/>
      <c r="DB41" s="263"/>
      <c r="DC41" s="264"/>
    </row>
    <row r="42" spans="1:107" ht="12.75" customHeight="1">
      <c r="A42" s="85"/>
      <c r="B42" s="20" t="s">
        <v>212</v>
      </c>
      <c r="C42" s="506" t="str">
        <f t="shared" si="53"/>
        <v>*</v>
      </c>
      <c r="D42" s="505">
        <v>0</v>
      </c>
      <c r="E42" s="254">
        <f t="shared" si="54"/>
        <v>0</v>
      </c>
      <c r="F42" s="302"/>
      <c r="G42" s="303">
        <f>SUM(H42:M42)</f>
        <v>0</v>
      </c>
      <c r="H42" s="256"/>
      <c r="I42" s="256"/>
      <c r="J42" s="256"/>
      <c r="K42" s="256"/>
      <c r="L42" s="256"/>
      <c r="M42" s="256"/>
      <c r="N42" s="304">
        <f>SUM(O42:X42)</f>
        <v>0</v>
      </c>
      <c r="O42" s="256"/>
      <c r="P42" s="256"/>
      <c r="Q42" s="256"/>
      <c r="R42" s="256"/>
      <c r="S42" s="256"/>
      <c r="T42" s="256"/>
      <c r="U42" s="256"/>
      <c r="V42" s="305"/>
      <c r="W42" s="256"/>
      <c r="X42" s="256"/>
      <c r="Y42" s="304">
        <f>SUM(Z42:AK42)</f>
        <v>0</v>
      </c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306"/>
      <c r="AM42" s="259"/>
      <c r="AN42" s="304">
        <f>SUM(AO42:AQ42)</f>
        <v>0</v>
      </c>
      <c r="AO42" s="256"/>
      <c r="AP42" s="256"/>
      <c r="AQ42" s="307"/>
      <c r="AR42" s="259"/>
      <c r="AS42" s="264"/>
      <c r="AT42" s="85"/>
      <c r="AU42" s="20" t="s">
        <v>212</v>
      </c>
      <c r="AV42" s="506" t="str">
        <f t="shared" si="55"/>
        <v>*</v>
      </c>
      <c r="AW42" s="505">
        <v>0</v>
      </c>
      <c r="AX42" s="254">
        <f t="shared" si="56"/>
        <v>0</v>
      </c>
      <c r="AY42" s="20"/>
      <c r="AZ42" s="255">
        <f>SUM(BA42:BG42)</f>
        <v>0</v>
      </c>
      <c r="BA42" s="256"/>
      <c r="BB42" s="256"/>
      <c r="BC42" s="256"/>
      <c r="BD42" s="256"/>
      <c r="BE42" s="256"/>
      <c r="BF42" s="256"/>
      <c r="BG42" s="256"/>
      <c r="BH42" s="257">
        <f>SUM(BI42:BM42)</f>
        <v>0</v>
      </c>
      <c r="BI42" s="256"/>
      <c r="BJ42" s="256"/>
      <c r="BK42" s="256"/>
      <c r="BL42" s="256"/>
      <c r="BM42" s="258"/>
      <c r="BN42" s="259"/>
      <c r="BO42" s="260">
        <f>SUM(BP42:BU42)</f>
        <v>0</v>
      </c>
      <c r="BP42" s="256"/>
      <c r="BQ42" s="256"/>
      <c r="BR42" s="256"/>
      <c r="BS42" s="256"/>
      <c r="BT42" s="256"/>
      <c r="BU42" s="256"/>
      <c r="BV42" s="257">
        <f>SUM(BW42:CC42)</f>
        <v>0</v>
      </c>
      <c r="BW42" s="256"/>
      <c r="BX42" s="256"/>
      <c r="BY42" s="256"/>
      <c r="BZ42" s="256"/>
      <c r="CA42" s="256"/>
      <c r="CB42" s="256"/>
      <c r="CC42" s="256"/>
      <c r="CD42" s="257">
        <f>SUM(CE42:CI42)</f>
        <v>0</v>
      </c>
      <c r="CE42" s="256"/>
      <c r="CF42" s="256"/>
      <c r="CG42" s="256"/>
      <c r="CH42" s="256"/>
      <c r="CI42" s="256"/>
      <c r="CJ42" s="257">
        <f>SUM(CK42:CL42)</f>
        <v>0</v>
      </c>
      <c r="CK42" s="256"/>
      <c r="CL42" s="256"/>
      <c r="CM42" s="259">
        <f>SUM(CN42:CO42)</f>
        <v>0</v>
      </c>
      <c r="CN42" s="272"/>
      <c r="CO42" s="273"/>
      <c r="CP42" s="259"/>
      <c r="CQ42" s="259"/>
      <c r="CR42" s="259">
        <f>SUM(CS42:CT42)</f>
        <v>0</v>
      </c>
      <c r="CS42" s="272"/>
      <c r="CT42" s="273"/>
      <c r="CU42" s="259">
        <f>výdaje!H516</f>
        <v>0</v>
      </c>
      <c r="CV42" s="259"/>
      <c r="CW42" s="259"/>
      <c r="CX42" s="257">
        <f>CY42+CZ42</f>
        <v>0</v>
      </c>
      <c r="CY42" s="256"/>
      <c r="CZ42" s="256"/>
      <c r="DA42" s="263"/>
      <c r="DB42" s="263"/>
      <c r="DC42" s="264"/>
    </row>
    <row r="43" spans="1:107" ht="12" customHeight="1">
      <c r="A43" s="85"/>
      <c r="B43" s="20" t="s">
        <v>213</v>
      </c>
      <c r="C43" s="506">
        <f t="shared" si="53"/>
        <v>1.0880121396054627</v>
      </c>
      <c r="D43" s="505">
        <v>659</v>
      </c>
      <c r="E43" s="254">
        <f t="shared" si="54"/>
        <v>717</v>
      </c>
      <c r="F43" s="302"/>
      <c r="G43" s="303">
        <f>SUM(H43:M43)</f>
        <v>0</v>
      </c>
      <c r="H43" s="256"/>
      <c r="I43" s="256"/>
      <c r="J43" s="256"/>
      <c r="K43" s="256"/>
      <c r="L43" s="256"/>
      <c r="M43" s="256"/>
      <c r="N43" s="304">
        <f>SUM(O43:X43)</f>
        <v>0</v>
      </c>
      <c r="O43" s="256"/>
      <c r="P43" s="256"/>
      <c r="Q43" s="256"/>
      <c r="R43" s="256"/>
      <c r="S43" s="256"/>
      <c r="T43" s="256"/>
      <c r="U43" s="256"/>
      <c r="V43" s="305"/>
      <c r="W43" s="256"/>
      <c r="X43" s="256"/>
      <c r="Y43" s="304">
        <f>SUM(Z43:AK43)</f>
        <v>717</v>
      </c>
      <c r="Z43" s="256">
        <f>příjmy!H56</f>
        <v>345</v>
      </c>
      <c r="AA43" s="256"/>
      <c r="AB43" s="256"/>
      <c r="AC43" s="256"/>
      <c r="AD43" s="256">
        <f>příjmy!H76</f>
        <v>372</v>
      </c>
      <c r="AE43" s="256"/>
      <c r="AF43" s="256"/>
      <c r="AG43" s="256"/>
      <c r="AH43" s="256"/>
      <c r="AI43" s="256">
        <f>příjmy!H93</f>
        <v>0</v>
      </c>
      <c r="AJ43" s="256"/>
      <c r="AK43" s="256"/>
      <c r="AL43" s="306"/>
      <c r="AM43" s="259"/>
      <c r="AN43" s="304">
        <f>SUM(AO43:AQ43)</f>
        <v>0</v>
      </c>
      <c r="AO43" s="256"/>
      <c r="AP43" s="256"/>
      <c r="AQ43" s="307"/>
      <c r="AR43" s="259"/>
      <c r="AS43" s="264"/>
      <c r="AT43" s="85"/>
      <c r="AU43" s="20" t="s">
        <v>213</v>
      </c>
      <c r="AV43" s="506">
        <f t="shared" si="55"/>
        <v>0.9218289085545722</v>
      </c>
      <c r="AW43" s="505">
        <v>678</v>
      </c>
      <c r="AX43" s="254">
        <f t="shared" si="56"/>
        <v>625</v>
      </c>
      <c r="AY43" s="20"/>
      <c r="AZ43" s="255">
        <f>SUM(BA43:BG43)</f>
        <v>167</v>
      </c>
      <c r="BA43" s="256">
        <f>výdaje!H16</f>
        <v>124</v>
      </c>
      <c r="BB43" s="256"/>
      <c r="BC43" s="256"/>
      <c r="BD43" s="256">
        <f>výdaje!H63</f>
        <v>32</v>
      </c>
      <c r="BE43" s="256">
        <f>výdaje!H86</f>
        <v>11</v>
      </c>
      <c r="BF43" s="256"/>
      <c r="BG43" s="256"/>
      <c r="BH43" s="257">
        <f>SUM(BI43:BM43)</f>
        <v>9</v>
      </c>
      <c r="BI43" s="256"/>
      <c r="BJ43" s="256"/>
      <c r="BK43" s="256">
        <f>výdaje!H117</f>
        <v>0</v>
      </c>
      <c r="BL43" s="256"/>
      <c r="BM43" s="258">
        <f>výdaje!H165</f>
        <v>9</v>
      </c>
      <c r="BN43" s="259"/>
      <c r="BO43" s="260">
        <f>SUM(BP43:BU43)</f>
        <v>375</v>
      </c>
      <c r="BP43" s="256">
        <f>výdaje!H203</f>
        <v>28</v>
      </c>
      <c r="BQ43" s="256">
        <f>výdaje!H217</f>
        <v>0</v>
      </c>
      <c r="BR43" s="256">
        <f>výdaje!H237</f>
        <v>33</v>
      </c>
      <c r="BS43" s="256"/>
      <c r="BT43" s="256"/>
      <c r="BU43" s="256">
        <f>výdaje!H259</f>
        <v>314</v>
      </c>
      <c r="BV43" s="257">
        <f>SUM(BW43:CC43)</f>
        <v>72</v>
      </c>
      <c r="BW43" s="256">
        <f>výdaje!H274</f>
        <v>1</v>
      </c>
      <c r="BX43" s="256">
        <f>výdaje!H292</f>
        <v>31</v>
      </c>
      <c r="BY43" s="256"/>
      <c r="BZ43" s="256"/>
      <c r="CA43" s="256"/>
      <c r="CB43" s="256"/>
      <c r="CC43" s="256">
        <f>výdaje!H353</f>
        <v>40</v>
      </c>
      <c r="CD43" s="257">
        <f>SUM(CE43:CI43)</f>
        <v>2</v>
      </c>
      <c r="CE43" s="256">
        <f>výdaje!H386</f>
        <v>2</v>
      </c>
      <c r="CF43" s="256"/>
      <c r="CG43" s="256"/>
      <c r="CH43" s="256"/>
      <c r="CI43" s="256"/>
      <c r="CJ43" s="257">
        <f>SUM(CK43:CL43)</f>
        <v>0</v>
      </c>
      <c r="CK43" s="256"/>
      <c r="CL43" s="256"/>
      <c r="CM43" s="259">
        <f>SUM(CN43:CO43)</f>
        <v>0</v>
      </c>
      <c r="CN43" s="272"/>
      <c r="CO43" s="273"/>
      <c r="CP43" s="259"/>
      <c r="CQ43" s="259"/>
      <c r="CR43" s="259">
        <f>SUM(CS43:CT43)</f>
        <v>0</v>
      </c>
      <c r="CS43" s="272"/>
      <c r="CT43" s="273"/>
      <c r="CU43" s="259"/>
      <c r="CV43" s="259"/>
      <c r="CW43" s="259"/>
      <c r="CX43" s="257">
        <f>CY43+CZ43</f>
        <v>0</v>
      </c>
      <c r="CY43" s="256"/>
      <c r="CZ43" s="256"/>
      <c r="DA43" s="263"/>
      <c r="DB43" s="263"/>
      <c r="DC43" s="264"/>
    </row>
    <row r="44" spans="1:107" ht="12.75" customHeight="1">
      <c r="A44" s="96" t="s">
        <v>214</v>
      </c>
      <c r="B44" s="238"/>
      <c r="C44" s="502">
        <f t="shared" si="53"/>
        <v>0.9903841128821531</v>
      </c>
      <c r="D44" s="504">
        <v>19135</v>
      </c>
      <c r="E44" s="243">
        <f t="shared" si="54"/>
        <v>18951</v>
      </c>
      <c r="F44" s="294"/>
      <c r="G44" s="270">
        <f aca="true" t="shared" si="57" ref="G44:AR44">SUM(G45:G58)</f>
        <v>0</v>
      </c>
      <c r="H44" s="270">
        <f t="shared" si="57"/>
        <v>0</v>
      </c>
      <c r="I44" s="270">
        <f t="shared" si="57"/>
        <v>0</v>
      </c>
      <c r="J44" s="270">
        <f t="shared" si="57"/>
        <v>0</v>
      </c>
      <c r="K44" s="270">
        <f t="shared" si="57"/>
        <v>0</v>
      </c>
      <c r="L44" s="270">
        <f t="shared" si="57"/>
        <v>0</v>
      </c>
      <c r="M44" s="270">
        <f t="shared" si="57"/>
        <v>0</v>
      </c>
      <c r="N44" s="270">
        <f t="shared" si="57"/>
        <v>1183</v>
      </c>
      <c r="O44" s="270">
        <f t="shared" si="57"/>
        <v>87</v>
      </c>
      <c r="P44" s="270">
        <f t="shared" si="57"/>
        <v>0</v>
      </c>
      <c r="Q44" s="270">
        <f t="shared" si="57"/>
        <v>0</v>
      </c>
      <c r="R44" s="270">
        <f t="shared" si="57"/>
        <v>1096</v>
      </c>
      <c r="S44" s="270">
        <f t="shared" si="57"/>
        <v>0</v>
      </c>
      <c r="T44" s="270">
        <f t="shared" si="57"/>
        <v>0</v>
      </c>
      <c r="U44" s="270">
        <f t="shared" si="57"/>
        <v>0</v>
      </c>
      <c r="V44" s="270">
        <f t="shared" si="57"/>
        <v>0</v>
      </c>
      <c r="W44" s="270">
        <f t="shared" si="57"/>
        <v>0</v>
      </c>
      <c r="X44" s="270">
        <f t="shared" si="57"/>
        <v>0</v>
      </c>
      <c r="Y44" s="270">
        <f t="shared" si="57"/>
        <v>8737</v>
      </c>
      <c r="Z44" s="270">
        <f t="shared" si="57"/>
        <v>3165</v>
      </c>
      <c r="AA44" s="270">
        <f t="shared" si="57"/>
        <v>0</v>
      </c>
      <c r="AB44" s="270">
        <f t="shared" si="57"/>
        <v>0</v>
      </c>
      <c r="AC44" s="270">
        <f t="shared" si="57"/>
        <v>0</v>
      </c>
      <c r="AD44" s="270">
        <f t="shared" si="57"/>
        <v>5203</v>
      </c>
      <c r="AE44" s="270">
        <f t="shared" si="57"/>
        <v>345</v>
      </c>
      <c r="AF44" s="270">
        <f t="shared" si="57"/>
        <v>0</v>
      </c>
      <c r="AG44" s="270">
        <f t="shared" si="57"/>
        <v>0</v>
      </c>
      <c r="AH44" s="270">
        <f t="shared" si="57"/>
        <v>16</v>
      </c>
      <c r="AI44" s="270">
        <f t="shared" si="57"/>
        <v>0</v>
      </c>
      <c r="AJ44" s="270">
        <f t="shared" si="57"/>
        <v>8</v>
      </c>
      <c r="AK44" s="270">
        <f t="shared" si="57"/>
        <v>0</v>
      </c>
      <c r="AL44" s="270">
        <f t="shared" si="57"/>
        <v>2498</v>
      </c>
      <c r="AM44" s="270">
        <f t="shared" si="57"/>
        <v>0</v>
      </c>
      <c r="AN44" s="270">
        <f t="shared" si="57"/>
        <v>395</v>
      </c>
      <c r="AO44" s="270">
        <f t="shared" si="57"/>
        <v>0</v>
      </c>
      <c r="AP44" s="270">
        <f t="shared" si="57"/>
        <v>395</v>
      </c>
      <c r="AQ44" s="270">
        <f t="shared" si="57"/>
        <v>0</v>
      </c>
      <c r="AR44" s="270">
        <f t="shared" si="57"/>
        <v>6036</v>
      </c>
      <c r="AS44" s="97">
        <f>SUM(AS45:AS58)</f>
        <v>102</v>
      </c>
      <c r="AT44" s="96" t="s">
        <v>214</v>
      </c>
      <c r="AU44" s="238"/>
      <c r="AV44" s="502">
        <f t="shared" si="55"/>
        <v>0.9724423724423724</v>
      </c>
      <c r="AW44" s="504">
        <v>19305</v>
      </c>
      <c r="AX44" s="243">
        <f t="shared" si="56"/>
        <v>18773</v>
      </c>
      <c r="AY44" s="247"/>
      <c r="AZ44" s="266">
        <f aca="true" t="shared" si="58" ref="AZ44:CE44">SUM(AZ45:AZ58)</f>
        <v>7437</v>
      </c>
      <c r="BA44" s="266">
        <f t="shared" si="58"/>
        <v>5352</v>
      </c>
      <c r="BB44" s="266">
        <f t="shared" si="58"/>
        <v>183</v>
      </c>
      <c r="BC44" s="266">
        <f t="shared" si="58"/>
        <v>0</v>
      </c>
      <c r="BD44" s="266">
        <f t="shared" si="58"/>
        <v>1428</v>
      </c>
      <c r="BE44" s="266">
        <f t="shared" si="58"/>
        <v>474</v>
      </c>
      <c r="BF44" s="266">
        <f t="shared" si="58"/>
        <v>0</v>
      </c>
      <c r="BG44" s="266">
        <f t="shared" si="58"/>
        <v>0</v>
      </c>
      <c r="BH44" s="266">
        <f t="shared" si="58"/>
        <v>1298</v>
      </c>
      <c r="BI44" s="266">
        <f t="shared" si="58"/>
        <v>33</v>
      </c>
      <c r="BJ44" s="266">
        <f t="shared" si="58"/>
        <v>1</v>
      </c>
      <c r="BK44" s="266">
        <f t="shared" si="58"/>
        <v>82</v>
      </c>
      <c r="BL44" s="266">
        <f t="shared" si="58"/>
        <v>0</v>
      </c>
      <c r="BM44" s="266">
        <f t="shared" si="58"/>
        <v>1182</v>
      </c>
      <c r="BN44" s="268">
        <f t="shared" si="58"/>
        <v>536</v>
      </c>
      <c r="BO44" s="270">
        <f t="shared" si="58"/>
        <v>3712</v>
      </c>
      <c r="BP44" s="266">
        <f t="shared" si="58"/>
        <v>559</v>
      </c>
      <c r="BQ44" s="266">
        <f t="shared" si="58"/>
        <v>143</v>
      </c>
      <c r="BR44" s="266">
        <f t="shared" si="58"/>
        <v>551</v>
      </c>
      <c r="BS44" s="266">
        <f t="shared" si="58"/>
        <v>7</v>
      </c>
      <c r="BT44" s="266">
        <f t="shared" si="58"/>
        <v>343</v>
      </c>
      <c r="BU44" s="266">
        <f t="shared" si="58"/>
        <v>2109</v>
      </c>
      <c r="BV44" s="266">
        <f t="shared" si="58"/>
        <v>2724</v>
      </c>
      <c r="BW44" s="266">
        <f t="shared" si="58"/>
        <v>5</v>
      </c>
      <c r="BX44" s="266">
        <f t="shared" si="58"/>
        <v>80</v>
      </c>
      <c r="BY44" s="266">
        <f t="shared" si="58"/>
        <v>23</v>
      </c>
      <c r="BZ44" s="266">
        <f t="shared" si="58"/>
        <v>0</v>
      </c>
      <c r="CA44" s="266">
        <f t="shared" si="58"/>
        <v>8</v>
      </c>
      <c r="CB44" s="266">
        <f t="shared" si="58"/>
        <v>7</v>
      </c>
      <c r="CC44" s="266">
        <f t="shared" si="58"/>
        <v>2601</v>
      </c>
      <c r="CD44" s="266">
        <f t="shared" si="58"/>
        <v>453</v>
      </c>
      <c r="CE44" s="266">
        <f t="shared" si="58"/>
        <v>441</v>
      </c>
      <c r="CF44" s="266">
        <f aca="true" t="shared" si="59" ref="CF44:DC44">SUM(CF45:CF58)</f>
        <v>3</v>
      </c>
      <c r="CG44" s="266">
        <f t="shared" si="59"/>
        <v>6</v>
      </c>
      <c r="CH44" s="266">
        <f t="shared" si="59"/>
        <v>3</v>
      </c>
      <c r="CI44" s="266">
        <f t="shared" si="59"/>
        <v>0</v>
      </c>
      <c r="CJ44" s="266">
        <f t="shared" si="59"/>
        <v>0</v>
      </c>
      <c r="CK44" s="266">
        <f t="shared" si="59"/>
        <v>0</v>
      </c>
      <c r="CL44" s="266">
        <f t="shared" si="59"/>
        <v>0</v>
      </c>
      <c r="CM44" s="266">
        <f t="shared" si="59"/>
        <v>5</v>
      </c>
      <c r="CN44" s="266">
        <f t="shared" si="59"/>
        <v>0</v>
      </c>
      <c r="CO44" s="266">
        <f t="shared" si="59"/>
        <v>5</v>
      </c>
      <c r="CP44" s="266">
        <f t="shared" si="59"/>
        <v>205</v>
      </c>
      <c r="CQ44" s="266">
        <f t="shared" si="59"/>
        <v>0</v>
      </c>
      <c r="CR44" s="266">
        <f t="shared" si="59"/>
        <v>2</v>
      </c>
      <c r="CS44" s="266">
        <f t="shared" si="59"/>
        <v>0</v>
      </c>
      <c r="CT44" s="266">
        <f t="shared" si="59"/>
        <v>2</v>
      </c>
      <c r="CU44" s="266">
        <f t="shared" si="59"/>
        <v>0</v>
      </c>
      <c r="CV44" s="266">
        <f t="shared" si="59"/>
        <v>0</v>
      </c>
      <c r="CW44" s="266">
        <f t="shared" si="59"/>
        <v>0</v>
      </c>
      <c r="CX44" s="266">
        <f>SUM(CX45:CX58)</f>
        <v>457</v>
      </c>
      <c r="CY44" s="266">
        <f t="shared" si="59"/>
        <v>457</v>
      </c>
      <c r="CZ44" s="266">
        <f t="shared" si="59"/>
        <v>0</v>
      </c>
      <c r="DA44" s="266">
        <f t="shared" si="59"/>
        <v>0</v>
      </c>
      <c r="DB44" s="266">
        <f t="shared" si="59"/>
        <v>220</v>
      </c>
      <c r="DC44" s="266">
        <f t="shared" si="59"/>
        <v>1724</v>
      </c>
    </row>
    <row r="45" spans="1:107" ht="12.75" customHeight="1">
      <c r="A45" s="85"/>
      <c r="B45" s="20" t="s">
        <v>215</v>
      </c>
      <c r="C45" s="506">
        <f t="shared" si="53"/>
        <v>0.9788791300711</v>
      </c>
      <c r="D45" s="505">
        <v>4782</v>
      </c>
      <c r="E45" s="254">
        <f t="shared" si="54"/>
        <v>4681</v>
      </c>
      <c r="F45" s="302"/>
      <c r="G45" s="303">
        <f aca="true" t="shared" si="60" ref="G45:G58">SUM(H45:M45)</f>
        <v>0</v>
      </c>
      <c r="H45" s="256"/>
      <c r="I45" s="256"/>
      <c r="J45" s="256"/>
      <c r="K45" s="256"/>
      <c r="L45" s="256"/>
      <c r="M45" s="256"/>
      <c r="N45" s="304">
        <f aca="true" t="shared" si="61" ref="N45:N58">SUM(O45:X45)</f>
        <v>33</v>
      </c>
      <c r="O45" s="256">
        <f>příjmy!H19</f>
        <v>33</v>
      </c>
      <c r="P45" s="256"/>
      <c r="Q45" s="256"/>
      <c r="R45" s="256"/>
      <c r="S45" s="256"/>
      <c r="T45" s="256"/>
      <c r="U45" s="256"/>
      <c r="V45" s="305"/>
      <c r="W45" s="256"/>
      <c r="X45" s="256"/>
      <c r="Y45" s="304">
        <f aca="true" t="shared" si="62" ref="Y45:Y58">SUM(Z45:AK45)</f>
        <v>4648</v>
      </c>
      <c r="Z45" s="256">
        <f>příjmy!H46</f>
        <v>1375</v>
      </c>
      <c r="AA45" s="256"/>
      <c r="AB45" s="256"/>
      <c r="AC45" s="256"/>
      <c r="AD45" s="256">
        <f>příjmy!H69</f>
        <v>3272</v>
      </c>
      <c r="AE45" s="256">
        <f>příjmy!H79</f>
        <v>1</v>
      </c>
      <c r="AF45" s="256"/>
      <c r="AG45" s="256"/>
      <c r="AH45" s="256"/>
      <c r="AI45" s="256"/>
      <c r="AJ45" s="256"/>
      <c r="AK45" s="256"/>
      <c r="AL45" s="306"/>
      <c r="AM45" s="259"/>
      <c r="AN45" s="304">
        <f aca="true" t="shared" si="63" ref="AN45:AN58">SUM(AO45:AQ45)</f>
        <v>0</v>
      </c>
      <c r="AO45" s="256"/>
      <c r="AP45" s="256"/>
      <c r="AQ45" s="307"/>
      <c r="AR45" s="259"/>
      <c r="AS45" s="264"/>
      <c r="AT45" s="85"/>
      <c r="AU45" s="20" t="s">
        <v>215</v>
      </c>
      <c r="AV45" s="506">
        <f t="shared" si="55"/>
        <v>0.8879328887932889</v>
      </c>
      <c r="AW45" s="505">
        <v>4649</v>
      </c>
      <c r="AX45" s="254">
        <f t="shared" si="56"/>
        <v>4128</v>
      </c>
      <c r="AY45" s="20"/>
      <c r="AZ45" s="255">
        <f aca="true" t="shared" si="64" ref="AZ45:AZ58">SUM(BA45:BG45)</f>
        <v>1372</v>
      </c>
      <c r="BA45" s="256">
        <f>výdaje!H11</f>
        <v>1001</v>
      </c>
      <c r="BB45" s="256">
        <f>výdaje!H29</f>
        <v>14</v>
      </c>
      <c r="BC45" s="256"/>
      <c r="BD45" s="256">
        <f>výdaje!H54</f>
        <v>265</v>
      </c>
      <c r="BE45" s="256">
        <f>výdaje!H77</f>
        <v>92</v>
      </c>
      <c r="BF45" s="256"/>
      <c r="BG45" s="256"/>
      <c r="BH45" s="257">
        <f aca="true" t="shared" si="65" ref="BH45:BH58">SUM(BI45:BM45)</f>
        <v>285</v>
      </c>
      <c r="BI45" s="256">
        <f>výdaje!H95</f>
        <v>3</v>
      </c>
      <c r="BJ45" s="256">
        <f>výdaje!H130</f>
        <v>1</v>
      </c>
      <c r="BK45" s="256">
        <f>výdaje!H112</f>
        <v>20</v>
      </c>
      <c r="BL45" s="256"/>
      <c r="BM45" s="258">
        <f>výdaje!H153</f>
        <v>261</v>
      </c>
      <c r="BN45" s="259"/>
      <c r="BO45" s="260">
        <f aca="true" t="shared" si="66" ref="BO45:BO58">SUM(BP45:BU45)</f>
        <v>1764</v>
      </c>
      <c r="BP45" s="256">
        <f>výdaje!H194</f>
        <v>467</v>
      </c>
      <c r="BQ45" s="256">
        <f>výdaje!H210</f>
        <v>0</v>
      </c>
      <c r="BR45" s="256">
        <f>výdaje!H227</f>
        <v>142</v>
      </c>
      <c r="BS45" s="256">
        <f>výdaje!H238</f>
        <v>5</v>
      </c>
      <c r="BT45" s="256">
        <f>výdaje!H247</f>
        <v>10</v>
      </c>
      <c r="BU45" s="256">
        <f>výdaje!H256</f>
        <v>1140</v>
      </c>
      <c r="BV45" s="257">
        <f aca="true" t="shared" si="67" ref="BV45:BV58">SUM(BW45:CC45)</f>
        <v>275</v>
      </c>
      <c r="BW45" s="256">
        <f>výdaje!H270</f>
        <v>4</v>
      </c>
      <c r="BX45" s="256">
        <f>výdaje!H285</f>
        <v>24</v>
      </c>
      <c r="BY45" s="256">
        <f>výdaje!H295</f>
        <v>10</v>
      </c>
      <c r="BZ45" s="256"/>
      <c r="CA45" s="256">
        <f>výdaje!H306</f>
        <v>5</v>
      </c>
      <c r="CB45" s="256">
        <f>výdaje!H315</f>
        <v>6</v>
      </c>
      <c r="CC45" s="256">
        <f>výdaje!H339</f>
        <v>226</v>
      </c>
      <c r="CD45" s="257">
        <f aca="true" t="shared" si="68" ref="CD45:CD58">SUM(CE45:CI45)</f>
        <v>432</v>
      </c>
      <c r="CE45" s="256">
        <f>výdaje!H375</f>
        <v>429</v>
      </c>
      <c r="CF45" s="256">
        <f>výdaje!H391</f>
        <v>3</v>
      </c>
      <c r="CG45" s="256">
        <f>výdaje!H399</f>
        <v>0</v>
      </c>
      <c r="CH45" s="256"/>
      <c r="CI45" s="256"/>
      <c r="CJ45" s="257">
        <f aca="true" t="shared" si="69" ref="CJ45:CJ58">SUM(CK45:CL45)</f>
        <v>0</v>
      </c>
      <c r="CK45" s="256">
        <f>výdaje!H453</f>
        <v>0</v>
      </c>
      <c r="CL45" s="256"/>
      <c r="CM45" s="259">
        <f aca="true" t="shared" si="70" ref="CM45:CM58">SUM(CN45:CO45)</f>
        <v>0</v>
      </c>
      <c r="CN45" s="275"/>
      <c r="CO45" s="276"/>
      <c r="CP45" s="259"/>
      <c r="CQ45" s="259"/>
      <c r="CR45" s="259">
        <f aca="true" t="shared" si="71" ref="CR45:CR58">SUM(CS45:CT45)</f>
        <v>0</v>
      </c>
      <c r="CS45" s="275"/>
      <c r="CT45" s="276"/>
      <c r="CU45" s="259"/>
      <c r="CV45" s="259"/>
      <c r="CW45" s="259"/>
      <c r="CX45" s="257">
        <f aca="true" t="shared" si="72" ref="CX45:CX58">CY45+CZ45</f>
        <v>0</v>
      </c>
      <c r="CY45" s="256">
        <f>výdaje!H545</f>
        <v>0</v>
      </c>
      <c r="CZ45" s="256"/>
      <c r="DA45" s="263"/>
      <c r="DB45" s="263">
        <f>výdaje!H490</f>
        <v>0</v>
      </c>
      <c r="DC45" s="264"/>
    </row>
    <row r="46" spans="1:107" ht="12" customHeight="1">
      <c r="A46" s="85"/>
      <c r="B46" s="20" t="s">
        <v>216</v>
      </c>
      <c r="C46" s="506">
        <f t="shared" si="53"/>
        <v>0.9360301034807149</v>
      </c>
      <c r="D46" s="505">
        <v>1063</v>
      </c>
      <c r="E46" s="254">
        <f t="shared" si="54"/>
        <v>995</v>
      </c>
      <c r="F46" s="302"/>
      <c r="G46" s="303">
        <f t="shared" si="60"/>
        <v>0</v>
      </c>
      <c r="H46" s="265"/>
      <c r="I46" s="256"/>
      <c r="J46" s="256"/>
      <c r="K46" s="256"/>
      <c r="L46" s="256"/>
      <c r="M46" s="258"/>
      <c r="N46" s="304">
        <f t="shared" si="61"/>
        <v>0</v>
      </c>
      <c r="O46" s="265"/>
      <c r="P46" s="256"/>
      <c r="Q46" s="256"/>
      <c r="R46" s="256"/>
      <c r="S46" s="310"/>
      <c r="T46" s="256"/>
      <c r="U46" s="256"/>
      <c r="V46" s="305"/>
      <c r="W46" s="256"/>
      <c r="X46" s="256"/>
      <c r="Y46" s="304">
        <f t="shared" si="62"/>
        <v>889</v>
      </c>
      <c r="Z46" s="265">
        <f>příjmy!H47</f>
        <v>275</v>
      </c>
      <c r="AA46" s="256"/>
      <c r="AB46" s="256"/>
      <c r="AC46" s="256"/>
      <c r="AD46" s="256">
        <f>příjmy!H70</f>
        <v>614</v>
      </c>
      <c r="AE46" s="256"/>
      <c r="AF46" s="256"/>
      <c r="AG46" s="256">
        <f>příjmy!H83</f>
        <v>0</v>
      </c>
      <c r="AH46" s="256"/>
      <c r="AI46" s="256"/>
      <c r="AJ46" s="256"/>
      <c r="AK46" s="256"/>
      <c r="AL46" s="306"/>
      <c r="AM46" s="259"/>
      <c r="AN46" s="304">
        <f t="shared" si="63"/>
        <v>0</v>
      </c>
      <c r="AO46" s="265"/>
      <c r="AP46" s="256"/>
      <c r="AQ46" s="311"/>
      <c r="AR46" s="259">
        <f>příjmy!H154</f>
        <v>106</v>
      </c>
      <c r="AS46" s="264"/>
      <c r="AT46" s="85"/>
      <c r="AU46" s="20" t="s">
        <v>216</v>
      </c>
      <c r="AV46" s="506">
        <f t="shared" si="55"/>
        <v>0.9488778054862843</v>
      </c>
      <c r="AW46" s="505">
        <v>1604</v>
      </c>
      <c r="AX46" s="254">
        <f t="shared" si="56"/>
        <v>1522</v>
      </c>
      <c r="AY46" s="20"/>
      <c r="AZ46" s="255">
        <f t="shared" si="64"/>
        <v>0</v>
      </c>
      <c r="BA46" s="265"/>
      <c r="BB46" s="256"/>
      <c r="BC46" s="256"/>
      <c r="BD46" s="256"/>
      <c r="BE46" s="256"/>
      <c r="BF46" s="258"/>
      <c r="BG46" s="258"/>
      <c r="BH46" s="257">
        <f t="shared" si="65"/>
        <v>2</v>
      </c>
      <c r="BI46" s="256"/>
      <c r="BJ46" s="256"/>
      <c r="BK46" s="256"/>
      <c r="BL46" s="256"/>
      <c r="BM46" s="258">
        <f>výdaje!H154</f>
        <v>2</v>
      </c>
      <c r="BN46" s="259">
        <f>výdaje!H171</f>
        <v>536</v>
      </c>
      <c r="BO46" s="260">
        <f t="shared" si="66"/>
        <v>341</v>
      </c>
      <c r="BP46" s="265">
        <f>výdaje!H195</f>
        <v>37</v>
      </c>
      <c r="BQ46" s="256">
        <f>výdaje!H211</f>
        <v>0</v>
      </c>
      <c r="BR46" s="256">
        <f>výdaje!H228</f>
        <v>19</v>
      </c>
      <c r="BS46" s="256"/>
      <c r="BT46" s="256"/>
      <c r="BU46" s="258">
        <f>výdaje!H257</f>
        <v>285</v>
      </c>
      <c r="BV46" s="257">
        <f t="shared" si="67"/>
        <v>27</v>
      </c>
      <c r="BW46" s="265">
        <f>výdaje!H271</f>
        <v>1</v>
      </c>
      <c r="BX46" s="256"/>
      <c r="BY46" s="256"/>
      <c r="BZ46" s="256"/>
      <c r="CA46" s="256"/>
      <c r="CB46" s="256"/>
      <c r="CC46" s="258">
        <f>výdaje!H340</f>
        <v>26</v>
      </c>
      <c r="CD46" s="257">
        <f t="shared" si="68"/>
        <v>5</v>
      </c>
      <c r="CE46" s="265">
        <f>výdaje!H376</f>
        <v>5</v>
      </c>
      <c r="CF46" s="256"/>
      <c r="CG46" s="256"/>
      <c r="CH46" s="256"/>
      <c r="CI46" s="258"/>
      <c r="CJ46" s="257">
        <f t="shared" si="69"/>
        <v>0</v>
      </c>
      <c r="CK46" s="265"/>
      <c r="CL46" s="258"/>
      <c r="CM46" s="259">
        <f t="shared" si="70"/>
        <v>0</v>
      </c>
      <c r="CN46" s="265"/>
      <c r="CO46" s="258"/>
      <c r="CP46" s="259"/>
      <c r="CQ46" s="259"/>
      <c r="CR46" s="259">
        <f t="shared" si="71"/>
        <v>0</v>
      </c>
      <c r="CS46" s="265"/>
      <c r="CT46" s="258"/>
      <c r="CU46" s="259"/>
      <c r="CV46" s="259"/>
      <c r="CW46" s="259"/>
      <c r="CX46" s="257">
        <f t="shared" si="72"/>
        <v>0</v>
      </c>
      <c r="CY46" s="265"/>
      <c r="CZ46" s="256"/>
      <c r="DA46" s="263"/>
      <c r="DB46" s="263"/>
      <c r="DC46" s="264">
        <f>výdaje!H179</f>
        <v>611</v>
      </c>
    </row>
    <row r="47" spans="1:107" ht="12" customHeight="1">
      <c r="A47" s="85"/>
      <c r="B47" s="20" t="s">
        <v>217</v>
      </c>
      <c r="C47" s="506">
        <f t="shared" si="53"/>
        <v>0.982468443197756</v>
      </c>
      <c r="D47" s="505">
        <v>1426</v>
      </c>
      <c r="E47" s="254">
        <f t="shared" si="54"/>
        <v>1401</v>
      </c>
      <c r="F47" s="302"/>
      <c r="G47" s="303">
        <f t="shared" si="60"/>
        <v>0</v>
      </c>
      <c r="H47" s="265"/>
      <c r="I47" s="256"/>
      <c r="J47" s="256"/>
      <c r="K47" s="256"/>
      <c r="L47" s="256"/>
      <c r="M47" s="258"/>
      <c r="N47" s="304">
        <f t="shared" si="61"/>
        <v>54</v>
      </c>
      <c r="O47" s="265">
        <f>příjmy!H20</f>
        <v>54</v>
      </c>
      <c r="P47" s="256"/>
      <c r="Q47" s="256"/>
      <c r="R47" s="256"/>
      <c r="S47" s="310"/>
      <c r="T47" s="256"/>
      <c r="U47" s="256"/>
      <c r="V47" s="305"/>
      <c r="W47" s="256"/>
      <c r="X47" s="256"/>
      <c r="Y47" s="304">
        <f t="shared" si="62"/>
        <v>952</v>
      </c>
      <c r="Z47" s="265">
        <f>příjmy!H48</f>
        <v>303</v>
      </c>
      <c r="AA47" s="256"/>
      <c r="AB47" s="256"/>
      <c r="AC47" s="256"/>
      <c r="AD47" s="256">
        <f>příjmy!H71</f>
        <v>297</v>
      </c>
      <c r="AE47" s="256">
        <f>příjmy!H80</f>
        <v>344</v>
      </c>
      <c r="AF47" s="256"/>
      <c r="AG47" s="256"/>
      <c r="AH47" s="256"/>
      <c r="AI47" s="256"/>
      <c r="AJ47" s="256">
        <f>příjmy!H109</f>
        <v>8</v>
      </c>
      <c r="AK47" s="256"/>
      <c r="AL47" s="306"/>
      <c r="AM47" s="259"/>
      <c r="AN47" s="304">
        <f t="shared" si="63"/>
        <v>395</v>
      </c>
      <c r="AO47" s="265"/>
      <c r="AP47" s="256">
        <f>příjmy!H135</f>
        <v>395</v>
      </c>
      <c r="AQ47" s="311"/>
      <c r="AR47" s="259"/>
      <c r="AS47" s="264"/>
      <c r="AT47" s="85"/>
      <c r="AU47" s="20" t="s">
        <v>217</v>
      </c>
      <c r="AV47" s="506">
        <f t="shared" si="55"/>
        <v>0.9419953596287703</v>
      </c>
      <c r="AW47" s="505">
        <v>431</v>
      </c>
      <c r="AX47" s="254">
        <f t="shared" si="56"/>
        <v>406</v>
      </c>
      <c r="AY47" s="20"/>
      <c r="AZ47" s="255">
        <f t="shared" si="64"/>
        <v>16</v>
      </c>
      <c r="BA47" s="265"/>
      <c r="BB47" s="256">
        <f>výdaje!H30</f>
        <v>12</v>
      </c>
      <c r="BC47" s="256"/>
      <c r="BD47" s="256">
        <f>výdaje!H55</f>
        <v>3</v>
      </c>
      <c r="BE47" s="256">
        <f>výdaje!H78</f>
        <v>1</v>
      </c>
      <c r="BF47" s="258"/>
      <c r="BG47" s="258"/>
      <c r="BH47" s="257">
        <f t="shared" si="65"/>
        <v>4</v>
      </c>
      <c r="BI47" s="256"/>
      <c r="BJ47" s="256"/>
      <c r="BK47" s="256"/>
      <c r="BL47" s="256"/>
      <c r="BM47" s="258">
        <f>výdaje!H155</f>
        <v>4</v>
      </c>
      <c r="BN47" s="259"/>
      <c r="BO47" s="260">
        <f t="shared" si="66"/>
        <v>368</v>
      </c>
      <c r="BP47" s="265">
        <f>výdaje!H196</f>
        <v>48</v>
      </c>
      <c r="BQ47" s="256">
        <f>výdaje!H212</f>
        <v>0</v>
      </c>
      <c r="BR47" s="256">
        <f>výdaje!H229</f>
        <v>11</v>
      </c>
      <c r="BS47" s="256"/>
      <c r="BT47" s="256"/>
      <c r="BU47" s="258">
        <f>výdaje!H258</f>
        <v>309</v>
      </c>
      <c r="BV47" s="257">
        <f t="shared" si="67"/>
        <v>11</v>
      </c>
      <c r="BW47" s="265">
        <f>výdaje!H272</f>
        <v>0</v>
      </c>
      <c r="BX47" s="256"/>
      <c r="BY47" s="256"/>
      <c r="BZ47" s="256"/>
      <c r="CA47" s="256"/>
      <c r="CB47" s="256"/>
      <c r="CC47" s="258">
        <f>výdaje!H341</f>
        <v>11</v>
      </c>
      <c r="CD47" s="257">
        <f t="shared" si="68"/>
        <v>7</v>
      </c>
      <c r="CE47" s="265">
        <f>výdaje!H377</f>
        <v>7</v>
      </c>
      <c r="CF47" s="256"/>
      <c r="CG47" s="256"/>
      <c r="CH47" s="256"/>
      <c r="CI47" s="258"/>
      <c r="CJ47" s="257">
        <f t="shared" si="69"/>
        <v>0</v>
      </c>
      <c r="CK47" s="265"/>
      <c r="CL47" s="258"/>
      <c r="CM47" s="259">
        <f t="shared" si="70"/>
        <v>0</v>
      </c>
      <c r="CN47" s="265"/>
      <c r="CO47" s="258"/>
      <c r="CP47" s="259"/>
      <c r="CQ47" s="259"/>
      <c r="CR47" s="259">
        <f t="shared" si="71"/>
        <v>0</v>
      </c>
      <c r="CS47" s="265"/>
      <c r="CT47" s="258"/>
      <c r="CU47" s="259"/>
      <c r="CV47" s="259"/>
      <c r="CW47" s="259"/>
      <c r="CX47" s="257">
        <f t="shared" si="72"/>
        <v>0</v>
      </c>
      <c r="CY47" s="265"/>
      <c r="CZ47" s="256"/>
      <c r="DA47" s="263"/>
      <c r="DB47" s="263"/>
      <c r="DC47" s="264"/>
    </row>
    <row r="48" spans="1:107" ht="12" customHeight="1">
      <c r="A48" s="85"/>
      <c r="B48" s="20" t="s">
        <v>218</v>
      </c>
      <c r="C48" s="506">
        <f t="shared" si="53"/>
        <v>0.42</v>
      </c>
      <c r="D48" s="505">
        <v>550</v>
      </c>
      <c r="E48" s="254">
        <f t="shared" si="54"/>
        <v>231</v>
      </c>
      <c r="F48" s="302"/>
      <c r="G48" s="303">
        <f t="shared" si="60"/>
        <v>0</v>
      </c>
      <c r="H48" s="265"/>
      <c r="I48" s="256"/>
      <c r="J48" s="256"/>
      <c r="K48" s="256"/>
      <c r="L48" s="256"/>
      <c r="M48" s="258"/>
      <c r="N48" s="304">
        <f t="shared" si="61"/>
        <v>0</v>
      </c>
      <c r="O48" s="256"/>
      <c r="P48" s="256"/>
      <c r="Q48" s="256"/>
      <c r="R48" s="256"/>
      <c r="S48" s="310"/>
      <c r="T48" s="256"/>
      <c r="U48" s="256"/>
      <c r="V48" s="305"/>
      <c r="W48" s="256"/>
      <c r="X48" s="256"/>
      <c r="Y48" s="304">
        <f t="shared" si="62"/>
        <v>231</v>
      </c>
      <c r="Z48" s="256">
        <f>příjmy!H49</f>
        <v>215</v>
      </c>
      <c r="AA48" s="256"/>
      <c r="AB48" s="256"/>
      <c r="AC48" s="256"/>
      <c r="AD48" s="256"/>
      <c r="AE48" s="256"/>
      <c r="AF48" s="256"/>
      <c r="AG48" s="256"/>
      <c r="AH48" s="256">
        <f>příjmy!H89</f>
        <v>16</v>
      </c>
      <c r="AI48" s="256"/>
      <c r="AJ48" s="256"/>
      <c r="AK48" s="256"/>
      <c r="AL48" s="306"/>
      <c r="AM48" s="259"/>
      <c r="AN48" s="304">
        <f t="shared" si="63"/>
        <v>0</v>
      </c>
      <c r="AO48" s="256"/>
      <c r="AP48" s="256"/>
      <c r="AQ48" s="307"/>
      <c r="AR48" s="259"/>
      <c r="AS48" s="264"/>
      <c r="AT48" s="85"/>
      <c r="AU48" s="20" t="s">
        <v>218</v>
      </c>
      <c r="AV48" s="506">
        <f t="shared" si="55"/>
        <v>1.0432796345275306</v>
      </c>
      <c r="AW48" s="505">
        <v>4159</v>
      </c>
      <c r="AX48" s="254">
        <f t="shared" si="56"/>
        <v>4339</v>
      </c>
      <c r="AY48" s="20"/>
      <c r="AZ48" s="255">
        <f t="shared" si="64"/>
        <v>3110</v>
      </c>
      <c r="BA48" s="256">
        <f>výdaje!H12</f>
        <v>2316</v>
      </c>
      <c r="BB48" s="256">
        <f>výdaje!H31</f>
        <v>6</v>
      </c>
      <c r="BC48" s="256">
        <f>výdaje!H40</f>
        <v>0</v>
      </c>
      <c r="BD48" s="256">
        <f>výdaje!H56</f>
        <v>591</v>
      </c>
      <c r="BE48" s="256">
        <f>výdaje!H79</f>
        <v>197</v>
      </c>
      <c r="BF48" s="256"/>
      <c r="BG48" s="256"/>
      <c r="BH48" s="257">
        <f t="shared" si="65"/>
        <v>421</v>
      </c>
      <c r="BI48" s="256">
        <f>výdaje!H98</f>
        <v>30</v>
      </c>
      <c r="BJ48" s="256"/>
      <c r="BK48" s="256">
        <f>výdaje!H113</f>
        <v>59</v>
      </c>
      <c r="BL48" s="256"/>
      <c r="BM48" s="258">
        <f>výdaje!H156</f>
        <v>332</v>
      </c>
      <c r="BN48" s="259"/>
      <c r="BO48" s="260">
        <f t="shared" si="66"/>
        <v>294</v>
      </c>
      <c r="BP48" s="256">
        <f>výdaje!H197</f>
        <v>1</v>
      </c>
      <c r="BQ48" s="256">
        <f>výdaje!H213</f>
        <v>94</v>
      </c>
      <c r="BR48" s="256">
        <f>výdaje!H230</f>
        <v>49</v>
      </c>
      <c r="BS48" s="256"/>
      <c r="BT48" s="256">
        <f>výdaje!H248</f>
        <v>150</v>
      </c>
      <c r="BU48" s="256"/>
      <c r="BV48" s="257">
        <f t="shared" si="67"/>
        <v>336</v>
      </c>
      <c r="BW48" s="256">
        <f>výdaje!H273</f>
        <v>0</v>
      </c>
      <c r="BX48" s="256">
        <f>výdaje!H286</f>
        <v>45</v>
      </c>
      <c r="BY48" s="256">
        <f>výdaje!H296</f>
        <v>0</v>
      </c>
      <c r="BZ48" s="256"/>
      <c r="CA48" s="256">
        <f>výdaje!H307</f>
        <v>3</v>
      </c>
      <c r="CB48" s="256">
        <f>výdaje!H316</f>
        <v>1</v>
      </c>
      <c r="CC48" s="256">
        <f>výdaje!H342</f>
        <v>287</v>
      </c>
      <c r="CD48" s="257">
        <f t="shared" si="68"/>
        <v>7</v>
      </c>
      <c r="CE48" s="256">
        <f>výdaje!H378</f>
        <v>0</v>
      </c>
      <c r="CF48" s="256"/>
      <c r="CG48" s="256">
        <f>výdaje!H400</f>
        <v>6</v>
      </c>
      <c r="CH48" s="256">
        <f>výdaje!H413</f>
        <v>1</v>
      </c>
      <c r="CI48" s="256"/>
      <c r="CJ48" s="257">
        <f t="shared" si="69"/>
        <v>0</v>
      </c>
      <c r="CK48" s="256">
        <f>výdaje!H454</f>
        <v>0</v>
      </c>
      <c r="CL48" s="256"/>
      <c r="CM48" s="259">
        <f t="shared" si="70"/>
        <v>0</v>
      </c>
      <c r="CN48" s="265"/>
      <c r="CO48" s="258"/>
      <c r="CP48" s="259"/>
      <c r="CQ48" s="259"/>
      <c r="CR48" s="259">
        <f t="shared" si="71"/>
        <v>0</v>
      </c>
      <c r="CS48" s="265"/>
      <c r="CT48" s="258">
        <f>výdaje!H467</f>
        <v>0</v>
      </c>
      <c r="CU48" s="259"/>
      <c r="CV48" s="259"/>
      <c r="CW48" s="259"/>
      <c r="CX48" s="257">
        <f t="shared" si="72"/>
        <v>0</v>
      </c>
      <c r="CY48" s="256"/>
      <c r="CZ48" s="256"/>
      <c r="DA48" s="263"/>
      <c r="DB48" s="263">
        <f>výdaje!H491</f>
        <v>171</v>
      </c>
      <c r="DC48" s="264"/>
    </row>
    <row r="49" spans="1:107" ht="12" customHeight="1">
      <c r="A49" s="85"/>
      <c r="B49" s="20" t="s">
        <v>219</v>
      </c>
      <c r="C49" s="506">
        <f t="shared" si="53"/>
        <v>1.4768</v>
      </c>
      <c r="D49" s="505">
        <v>1250</v>
      </c>
      <c r="E49" s="254">
        <f t="shared" si="54"/>
        <v>1846</v>
      </c>
      <c r="F49" s="302"/>
      <c r="G49" s="303">
        <f t="shared" si="60"/>
        <v>0</v>
      </c>
      <c r="H49" s="265"/>
      <c r="I49" s="256"/>
      <c r="J49" s="256"/>
      <c r="K49" s="256"/>
      <c r="L49" s="256"/>
      <c r="M49" s="258"/>
      <c r="N49" s="304">
        <f t="shared" si="61"/>
        <v>1096</v>
      </c>
      <c r="O49" s="256"/>
      <c r="P49" s="256"/>
      <c r="Q49" s="256"/>
      <c r="R49" s="256">
        <f>příjmy!H26</f>
        <v>1096</v>
      </c>
      <c r="S49" s="310"/>
      <c r="T49" s="256"/>
      <c r="U49" s="256"/>
      <c r="V49" s="305"/>
      <c r="W49" s="256"/>
      <c r="X49" s="256"/>
      <c r="Y49" s="304">
        <f t="shared" si="62"/>
        <v>750</v>
      </c>
      <c r="Z49" s="256">
        <f>příjmy!H50</f>
        <v>750</v>
      </c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306"/>
      <c r="AM49" s="259"/>
      <c r="AN49" s="304">
        <f t="shared" si="63"/>
        <v>0</v>
      </c>
      <c r="AO49" s="256"/>
      <c r="AP49" s="256"/>
      <c r="AQ49" s="307"/>
      <c r="AR49" s="259"/>
      <c r="AS49" s="264"/>
      <c r="AT49" s="85"/>
      <c r="AU49" s="20" t="s">
        <v>219</v>
      </c>
      <c r="AV49" s="506">
        <f t="shared" si="55"/>
        <v>1.146242774566474</v>
      </c>
      <c r="AW49" s="505">
        <v>1730</v>
      </c>
      <c r="AX49" s="254">
        <f t="shared" si="56"/>
        <v>1983</v>
      </c>
      <c r="AY49" s="20"/>
      <c r="AZ49" s="255">
        <f t="shared" si="64"/>
        <v>0</v>
      </c>
      <c r="BA49" s="256"/>
      <c r="BB49" s="256"/>
      <c r="BC49" s="256"/>
      <c r="BD49" s="256"/>
      <c r="BE49" s="256"/>
      <c r="BF49" s="256"/>
      <c r="BG49" s="256"/>
      <c r="BH49" s="257">
        <f t="shared" si="65"/>
        <v>27</v>
      </c>
      <c r="BI49" s="256"/>
      <c r="BJ49" s="256"/>
      <c r="BK49" s="256"/>
      <c r="BL49" s="256"/>
      <c r="BM49" s="258">
        <f>výdaje!H157</f>
        <v>27</v>
      </c>
      <c r="BN49" s="259"/>
      <c r="BO49" s="260">
        <f t="shared" si="66"/>
        <v>96</v>
      </c>
      <c r="BP49" s="256"/>
      <c r="BQ49" s="256"/>
      <c r="BR49" s="256"/>
      <c r="BS49" s="256"/>
      <c r="BT49" s="256">
        <f>výdaje!H249</f>
        <v>96</v>
      </c>
      <c r="BU49" s="256"/>
      <c r="BV49" s="257">
        <f t="shared" si="67"/>
        <v>1860</v>
      </c>
      <c r="BW49" s="256"/>
      <c r="BX49" s="256"/>
      <c r="BY49" s="256">
        <f>výdaje!H297</f>
        <v>13</v>
      </c>
      <c r="BZ49" s="256"/>
      <c r="CA49" s="256"/>
      <c r="CB49" s="256"/>
      <c r="CC49" s="256">
        <f>výdaje!H343</f>
        <v>1847</v>
      </c>
      <c r="CD49" s="257">
        <f t="shared" si="68"/>
        <v>0</v>
      </c>
      <c r="CE49" s="256"/>
      <c r="CF49" s="256"/>
      <c r="CG49" s="256"/>
      <c r="CH49" s="256"/>
      <c r="CI49" s="256"/>
      <c r="CJ49" s="257">
        <f t="shared" si="69"/>
        <v>0</v>
      </c>
      <c r="CK49" s="256"/>
      <c r="CL49" s="256"/>
      <c r="CM49" s="259">
        <f t="shared" si="70"/>
        <v>0</v>
      </c>
      <c r="CN49" s="265"/>
      <c r="CO49" s="258"/>
      <c r="CP49" s="259"/>
      <c r="CQ49" s="259"/>
      <c r="CR49" s="259">
        <f t="shared" si="71"/>
        <v>0</v>
      </c>
      <c r="CS49" s="265"/>
      <c r="CT49" s="258"/>
      <c r="CU49" s="259"/>
      <c r="CV49" s="259"/>
      <c r="CW49" s="259"/>
      <c r="CX49" s="257">
        <f t="shared" si="72"/>
        <v>0</v>
      </c>
      <c r="CY49" s="256"/>
      <c r="CZ49" s="256"/>
      <c r="DA49" s="263"/>
      <c r="DB49" s="263"/>
      <c r="DC49" s="264"/>
    </row>
    <row r="50" spans="1:107" ht="12" customHeight="1">
      <c r="A50" s="85"/>
      <c r="B50" s="20" t="s">
        <v>220</v>
      </c>
      <c r="C50" s="506" t="str">
        <f t="shared" si="53"/>
        <v>*</v>
      </c>
      <c r="D50" s="505">
        <v>0</v>
      </c>
      <c r="E50" s="254">
        <f t="shared" si="54"/>
        <v>0</v>
      </c>
      <c r="F50" s="302"/>
      <c r="G50" s="303">
        <f t="shared" si="60"/>
        <v>0</v>
      </c>
      <c r="H50" s="265"/>
      <c r="I50" s="256"/>
      <c r="J50" s="256"/>
      <c r="K50" s="256"/>
      <c r="L50" s="256"/>
      <c r="M50" s="258"/>
      <c r="N50" s="304">
        <f t="shared" si="61"/>
        <v>0</v>
      </c>
      <c r="O50" s="256"/>
      <c r="P50" s="256"/>
      <c r="Q50" s="256"/>
      <c r="R50" s="256"/>
      <c r="S50" s="310"/>
      <c r="T50" s="256"/>
      <c r="U50" s="256"/>
      <c r="V50" s="305"/>
      <c r="W50" s="256"/>
      <c r="X50" s="256"/>
      <c r="Y50" s="304">
        <f t="shared" si="62"/>
        <v>0</v>
      </c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306"/>
      <c r="AM50" s="259"/>
      <c r="AN50" s="304">
        <f t="shared" si="63"/>
        <v>0</v>
      </c>
      <c r="AO50" s="256"/>
      <c r="AP50" s="256"/>
      <c r="AQ50" s="307"/>
      <c r="AR50" s="259"/>
      <c r="AS50" s="264"/>
      <c r="AT50" s="85"/>
      <c r="AU50" s="20" t="s">
        <v>220</v>
      </c>
      <c r="AV50" s="506">
        <f t="shared" si="55"/>
        <v>0.8039735099337748</v>
      </c>
      <c r="AW50" s="505">
        <v>755</v>
      </c>
      <c r="AX50" s="254">
        <f t="shared" si="56"/>
        <v>607</v>
      </c>
      <c r="AY50" s="20"/>
      <c r="AZ50" s="255">
        <f t="shared" si="64"/>
        <v>44</v>
      </c>
      <c r="BA50" s="256"/>
      <c r="BB50" s="256">
        <f>výdaje!H32</f>
        <v>35</v>
      </c>
      <c r="BC50" s="256"/>
      <c r="BD50" s="256">
        <f>výdaje!H57</f>
        <v>9</v>
      </c>
      <c r="BE50" s="256">
        <f>výdaje!H80</f>
        <v>0</v>
      </c>
      <c r="BF50" s="256"/>
      <c r="BG50" s="256"/>
      <c r="BH50" s="257">
        <f t="shared" si="65"/>
        <v>230</v>
      </c>
      <c r="BI50" s="256"/>
      <c r="BJ50" s="256"/>
      <c r="BK50" s="256">
        <f>výdaje!H111</f>
        <v>0</v>
      </c>
      <c r="BL50" s="256"/>
      <c r="BM50" s="258">
        <f>výdaje!H158</f>
        <v>230</v>
      </c>
      <c r="BN50" s="259"/>
      <c r="BO50" s="260">
        <f t="shared" si="66"/>
        <v>288</v>
      </c>
      <c r="BP50" s="256"/>
      <c r="BQ50" s="256"/>
      <c r="BR50" s="256">
        <f>výdaje!H231</f>
        <v>269</v>
      </c>
      <c r="BS50" s="256"/>
      <c r="BT50" s="256">
        <f>výdaje!H250</f>
        <v>19</v>
      </c>
      <c r="BU50" s="256"/>
      <c r="BV50" s="257">
        <f t="shared" si="67"/>
        <v>35</v>
      </c>
      <c r="BW50" s="256"/>
      <c r="BX50" s="256"/>
      <c r="BY50" s="256"/>
      <c r="BZ50" s="256"/>
      <c r="CA50" s="256"/>
      <c r="CB50" s="256"/>
      <c r="CC50" s="256">
        <f>výdaje!H344</f>
        <v>35</v>
      </c>
      <c r="CD50" s="257">
        <f t="shared" si="68"/>
        <v>0</v>
      </c>
      <c r="CE50" s="256">
        <f>výdaje!H379</f>
        <v>0</v>
      </c>
      <c r="CF50" s="256"/>
      <c r="CG50" s="256"/>
      <c r="CH50" s="256"/>
      <c r="CI50" s="256"/>
      <c r="CJ50" s="257">
        <f t="shared" si="69"/>
        <v>0</v>
      </c>
      <c r="CK50" s="256"/>
      <c r="CL50" s="256"/>
      <c r="CM50" s="259">
        <f t="shared" si="70"/>
        <v>0</v>
      </c>
      <c r="CN50" s="265"/>
      <c r="CO50" s="258"/>
      <c r="CP50" s="259"/>
      <c r="CQ50" s="259"/>
      <c r="CR50" s="259">
        <f t="shared" si="71"/>
        <v>0</v>
      </c>
      <c r="CS50" s="265"/>
      <c r="CT50" s="258"/>
      <c r="CU50" s="259"/>
      <c r="CV50" s="259"/>
      <c r="CW50" s="259"/>
      <c r="CX50" s="257">
        <f t="shared" si="72"/>
        <v>10</v>
      </c>
      <c r="CY50" s="256">
        <f>výdaje!H538</f>
        <v>10</v>
      </c>
      <c r="CZ50" s="256"/>
      <c r="DA50" s="263"/>
      <c r="DB50" s="263"/>
      <c r="DC50" s="264"/>
    </row>
    <row r="51" spans="1:107" ht="12" customHeight="1">
      <c r="A51" s="85"/>
      <c r="B51" s="20" t="s">
        <v>221</v>
      </c>
      <c r="C51" s="506">
        <f t="shared" si="53"/>
        <v>1.7142857142857142</v>
      </c>
      <c r="D51" s="505">
        <v>35</v>
      </c>
      <c r="E51" s="254">
        <f t="shared" si="54"/>
        <v>60</v>
      </c>
      <c r="F51" s="302"/>
      <c r="G51" s="303">
        <f t="shared" si="60"/>
        <v>0</v>
      </c>
      <c r="H51" s="265"/>
      <c r="I51" s="256"/>
      <c r="J51" s="256"/>
      <c r="K51" s="256"/>
      <c r="L51" s="256"/>
      <c r="M51" s="258"/>
      <c r="N51" s="304">
        <f t="shared" si="61"/>
        <v>0</v>
      </c>
      <c r="O51" s="256"/>
      <c r="P51" s="256"/>
      <c r="Q51" s="256"/>
      <c r="R51" s="256"/>
      <c r="S51" s="310"/>
      <c r="T51" s="256"/>
      <c r="U51" s="256"/>
      <c r="V51" s="305"/>
      <c r="W51" s="256"/>
      <c r="X51" s="256"/>
      <c r="Y51" s="304">
        <f t="shared" si="62"/>
        <v>60</v>
      </c>
      <c r="Z51" s="256">
        <f>příjmy!H51</f>
        <v>54</v>
      </c>
      <c r="AA51" s="256"/>
      <c r="AB51" s="256"/>
      <c r="AC51" s="256"/>
      <c r="AD51" s="256">
        <f>příjmy!H72</f>
        <v>6</v>
      </c>
      <c r="AE51" s="256"/>
      <c r="AF51" s="256"/>
      <c r="AG51" s="256"/>
      <c r="AH51" s="256"/>
      <c r="AI51" s="256"/>
      <c r="AJ51" s="256"/>
      <c r="AK51" s="256"/>
      <c r="AL51" s="306"/>
      <c r="AM51" s="259"/>
      <c r="AN51" s="304">
        <f t="shared" si="63"/>
        <v>0</v>
      </c>
      <c r="AO51" s="256"/>
      <c r="AP51" s="256"/>
      <c r="AQ51" s="307"/>
      <c r="AR51" s="259"/>
      <c r="AS51" s="264"/>
      <c r="AT51" s="85"/>
      <c r="AU51" s="20" t="s">
        <v>221</v>
      </c>
      <c r="AV51" s="506">
        <f t="shared" si="55"/>
        <v>0.875</v>
      </c>
      <c r="AW51" s="505">
        <v>56</v>
      </c>
      <c r="AX51" s="254">
        <f t="shared" si="56"/>
        <v>49</v>
      </c>
      <c r="AY51" s="20"/>
      <c r="AZ51" s="255">
        <f t="shared" si="64"/>
        <v>18</v>
      </c>
      <c r="BA51" s="256"/>
      <c r="BB51" s="256">
        <f>výdaje!H33</f>
        <v>14</v>
      </c>
      <c r="BC51" s="256"/>
      <c r="BD51" s="256">
        <f>výdaje!H58</f>
        <v>3</v>
      </c>
      <c r="BE51" s="256">
        <f>výdaje!H81</f>
        <v>1</v>
      </c>
      <c r="BF51" s="256"/>
      <c r="BG51" s="256"/>
      <c r="BH51" s="257">
        <f t="shared" si="65"/>
        <v>7</v>
      </c>
      <c r="BI51" s="256"/>
      <c r="BJ51" s="256"/>
      <c r="BK51" s="256"/>
      <c r="BL51" s="256"/>
      <c r="BM51" s="258">
        <f>výdaje!H159</f>
        <v>7</v>
      </c>
      <c r="BN51" s="259"/>
      <c r="BO51" s="260">
        <f t="shared" si="66"/>
        <v>13</v>
      </c>
      <c r="BP51" s="256"/>
      <c r="BQ51" s="256"/>
      <c r="BR51" s="256">
        <f>výdaje!H232</f>
        <v>11</v>
      </c>
      <c r="BS51" s="256">
        <f>výdaje!H239</f>
        <v>2</v>
      </c>
      <c r="BT51" s="256">
        <f>výdaje!H251</f>
        <v>0</v>
      </c>
      <c r="BU51" s="256"/>
      <c r="BV51" s="257">
        <f t="shared" si="67"/>
        <v>11</v>
      </c>
      <c r="BW51" s="256"/>
      <c r="BX51" s="256">
        <f>výdaje!H287</f>
        <v>7</v>
      </c>
      <c r="BY51" s="256"/>
      <c r="BZ51" s="256"/>
      <c r="CA51" s="256"/>
      <c r="CB51" s="256"/>
      <c r="CC51" s="256">
        <f>výdaje!H345</f>
        <v>4</v>
      </c>
      <c r="CD51" s="257">
        <f t="shared" si="68"/>
        <v>0</v>
      </c>
      <c r="CE51" s="256">
        <f>výdaje!H380</f>
        <v>0</v>
      </c>
      <c r="CF51" s="256"/>
      <c r="CG51" s="256">
        <f>výdaje!H401</f>
        <v>0</v>
      </c>
      <c r="CH51" s="256"/>
      <c r="CI51" s="256"/>
      <c r="CJ51" s="257">
        <f t="shared" si="69"/>
        <v>0</v>
      </c>
      <c r="CK51" s="256"/>
      <c r="CL51" s="256"/>
      <c r="CM51" s="259">
        <f t="shared" si="70"/>
        <v>0</v>
      </c>
      <c r="CN51" s="265"/>
      <c r="CO51" s="258"/>
      <c r="CP51" s="259"/>
      <c r="CQ51" s="259"/>
      <c r="CR51" s="259">
        <f t="shared" si="71"/>
        <v>0</v>
      </c>
      <c r="CS51" s="265"/>
      <c r="CT51" s="258"/>
      <c r="CU51" s="259"/>
      <c r="CV51" s="259"/>
      <c r="CW51" s="259"/>
      <c r="CX51" s="257">
        <f t="shared" si="72"/>
        <v>0</v>
      </c>
      <c r="CY51" s="256"/>
      <c r="CZ51" s="256"/>
      <c r="DA51" s="263"/>
      <c r="DB51" s="263"/>
      <c r="DC51" s="264"/>
    </row>
    <row r="52" spans="1:107" ht="12" customHeight="1">
      <c r="A52" s="85"/>
      <c r="B52" s="20" t="s">
        <v>222</v>
      </c>
      <c r="C52" s="506">
        <f t="shared" si="53"/>
        <v>1</v>
      </c>
      <c r="D52" s="505">
        <v>239</v>
      </c>
      <c r="E52" s="254">
        <f t="shared" si="54"/>
        <v>239</v>
      </c>
      <c r="F52" s="302"/>
      <c r="G52" s="303">
        <f t="shared" si="60"/>
        <v>0</v>
      </c>
      <c r="H52" s="265"/>
      <c r="I52" s="256"/>
      <c r="J52" s="256"/>
      <c r="K52" s="256"/>
      <c r="L52" s="256"/>
      <c r="M52" s="258"/>
      <c r="N52" s="304">
        <f t="shared" si="61"/>
        <v>0</v>
      </c>
      <c r="O52" s="265"/>
      <c r="P52" s="256"/>
      <c r="Q52" s="256"/>
      <c r="R52" s="256"/>
      <c r="S52" s="310"/>
      <c r="T52" s="256"/>
      <c r="U52" s="256"/>
      <c r="V52" s="305"/>
      <c r="W52" s="256"/>
      <c r="X52" s="256"/>
      <c r="Y52" s="304">
        <f t="shared" si="62"/>
        <v>187</v>
      </c>
      <c r="Z52" s="265">
        <f>příjmy!H52</f>
        <v>187</v>
      </c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306"/>
      <c r="AM52" s="259"/>
      <c r="AN52" s="304">
        <f t="shared" si="63"/>
        <v>0</v>
      </c>
      <c r="AO52" s="265"/>
      <c r="AP52" s="256"/>
      <c r="AQ52" s="258"/>
      <c r="AR52" s="259"/>
      <c r="AS52" s="264">
        <f>příjmy!H157+příjmy!H158</f>
        <v>52</v>
      </c>
      <c r="AT52" s="85"/>
      <c r="AU52" s="20" t="s">
        <v>222</v>
      </c>
      <c r="AV52" s="506">
        <f t="shared" si="55"/>
        <v>0.8306010928961749</v>
      </c>
      <c r="AW52" s="505">
        <v>549</v>
      </c>
      <c r="AX52" s="254">
        <f t="shared" si="56"/>
        <v>456</v>
      </c>
      <c r="AY52" s="20"/>
      <c r="AZ52" s="255">
        <f t="shared" si="64"/>
        <v>0</v>
      </c>
      <c r="BA52" s="265"/>
      <c r="BB52" s="256"/>
      <c r="BC52" s="256"/>
      <c r="BD52" s="256"/>
      <c r="BE52" s="256"/>
      <c r="BF52" s="258"/>
      <c r="BG52" s="258"/>
      <c r="BH52" s="257">
        <f t="shared" si="65"/>
        <v>111</v>
      </c>
      <c r="BI52" s="256"/>
      <c r="BJ52" s="256"/>
      <c r="BK52" s="256"/>
      <c r="BL52" s="256"/>
      <c r="BM52" s="258">
        <f>výdaje!H160</f>
        <v>111</v>
      </c>
      <c r="BN52" s="259"/>
      <c r="BO52" s="260">
        <f t="shared" si="66"/>
        <v>61</v>
      </c>
      <c r="BP52" s="265"/>
      <c r="BQ52" s="256"/>
      <c r="BR52" s="256"/>
      <c r="BS52" s="256"/>
      <c r="BT52" s="256">
        <f>výdaje!H252</f>
        <v>61</v>
      </c>
      <c r="BU52" s="258"/>
      <c r="BV52" s="257">
        <f t="shared" si="67"/>
        <v>27</v>
      </c>
      <c r="BW52" s="265"/>
      <c r="BX52" s="256"/>
      <c r="BY52" s="256"/>
      <c r="BZ52" s="256"/>
      <c r="CA52" s="256">
        <f>výdaje!H308</f>
        <v>0</v>
      </c>
      <c r="CB52" s="256"/>
      <c r="CC52" s="258">
        <f>výdaje!H346</f>
        <v>27</v>
      </c>
      <c r="CD52" s="257">
        <f t="shared" si="68"/>
        <v>0</v>
      </c>
      <c r="CE52" s="265"/>
      <c r="CF52" s="256"/>
      <c r="CG52" s="256"/>
      <c r="CH52" s="256"/>
      <c r="CI52" s="258"/>
      <c r="CJ52" s="257">
        <f t="shared" si="69"/>
        <v>0</v>
      </c>
      <c r="CK52" s="265"/>
      <c r="CL52" s="258"/>
      <c r="CM52" s="259">
        <f t="shared" si="70"/>
        <v>0</v>
      </c>
      <c r="CN52" s="265"/>
      <c r="CO52" s="258"/>
      <c r="CP52" s="259"/>
      <c r="CQ52" s="259"/>
      <c r="CR52" s="259">
        <f t="shared" si="71"/>
        <v>0</v>
      </c>
      <c r="CS52" s="265"/>
      <c r="CT52" s="258"/>
      <c r="CU52" s="259"/>
      <c r="CV52" s="259"/>
      <c r="CW52" s="259"/>
      <c r="CX52" s="257">
        <f t="shared" si="72"/>
        <v>257</v>
      </c>
      <c r="CY52" s="265">
        <f>výdaje!H536</f>
        <v>257</v>
      </c>
      <c r="CZ52" s="256"/>
      <c r="DA52" s="263"/>
      <c r="DB52" s="263">
        <f>výdaje!H492</f>
        <v>0</v>
      </c>
      <c r="DC52" s="264"/>
    </row>
    <row r="53" spans="1:107" ht="12" customHeight="1">
      <c r="A53" s="85"/>
      <c r="B53" s="20" t="s">
        <v>223</v>
      </c>
      <c r="C53" s="506" t="str">
        <f t="shared" si="53"/>
        <v>*</v>
      </c>
      <c r="D53" s="505">
        <v>0</v>
      </c>
      <c r="E53" s="254">
        <f t="shared" si="54"/>
        <v>0</v>
      </c>
      <c r="F53" s="302"/>
      <c r="G53" s="303">
        <f t="shared" si="60"/>
        <v>0</v>
      </c>
      <c r="H53" s="265"/>
      <c r="I53" s="256"/>
      <c r="J53" s="256"/>
      <c r="K53" s="256"/>
      <c r="L53" s="256"/>
      <c r="M53" s="258"/>
      <c r="N53" s="304">
        <f t="shared" si="61"/>
        <v>0</v>
      </c>
      <c r="O53" s="265"/>
      <c r="P53" s="256"/>
      <c r="Q53" s="256"/>
      <c r="R53" s="256"/>
      <c r="S53" s="310"/>
      <c r="T53" s="256"/>
      <c r="U53" s="256"/>
      <c r="V53" s="305"/>
      <c r="W53" s="256"/>
      <c r="X53" s="256"/>
      <c r="Y53" s="304">
        <f t="shared" si="62"/>
        <v>0</v>
      </c>
      <c r="Z53" s="265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306"/>
      <c r="AM53" s="259"/>
      <c r="AN53" s="304">
        <f t="shared" si="63"/>
        <v>0</v>
      </c>
      <c r="AO53" s="265"/>
      <c r="AP53" s="256"/>
      <c r="AQ53" s="258"/>
      <c r="AR53" s="259"/>
      <c r="AS53" s="264"/>
      <c r="AT53" s="85"/>
      <c r="AU53" s="20" t="s">
        <v>223</v>
      </c>
      <c r="AV53" s="506">
        <f t="shared" si="55"/>
        <v>0.996875</v>
      </c>
      <c r="AW53" s="505">
        <v>320</v>
      </c>
      <c r="AX53" s="254">
        <f t="shared" si="56"/>
        <v>319</v>
      </c>
      <c r="AY53" s="20"/>
      <c r="AZ53" s="255">
        <f t="shared" si="64"/>
        <v>0</v>
      </c>
      <c r="BA53" s="265"/>
      <c r="BB53" s="256"/>
      <c r="BC53" s="256"/>
      <c r="BD53" s="256"/>
      <c r="BE53" s="256"/>
      <c r="BF53" s="258"/>
      <c r="BG53" s="258"/>
      <c r="BH53" s="257">
        <f t="shared" si="65"/>
        <v>95</v>
      </c>
      <c r="BI53" s="256"/>
      <c r="BJ53" s="256"/>
      <c r="BK53" s="256">
        <f>výdaje!H114</f>
        <v>0</v>
      </c>
      <c r="BL53" s="256"/>
      <c r="BM53" s="258">
        <f>výdaje!H161</f>
        <v>95</v>
      </c>
      <c r="BN53" s="259"/>
      <c r="BO53" s="260">
        <f t="shared" si="66"/>
        <v>0</v>
      </c>
      <c r="BP53" s="265">
        <f>výdaje!H198</f>
        <v>0</v>
      </c>
      <c r="BQ53" s="256"/>
      <c r="BR53" s="256"/>
      <c r="BS53" s="256"/>
      <c r="BT53" s="256"/>
      <c r="BU53" s="258"/>
      <c r="BV53" s="257">
        <f t="shared" si="67"/>
        <v>34</v>
      </c>
      <c r="BW53" s="265"/>
      <c r="BX53" s="256"/>
      <c r="BY53" s="256"/>
      <c r="BZ53" s="256"/>
      <c r="CA53" s="256"/>
      <c r="CB53" s="256"/>
      <c r="CC53" s="258">
        <f>výdaje!H347</f>
        <v>34</v>
      </c>
      <c r="CD53" s="257">
        <f t="shared" si="68"/>
        <v>0</v>
      </c>
      <c r="CE53" s="265">
        <f>výdaje!H381</f>
        <v>0</v>
      </c>
      <c r="CF53" s="256"/>
      <c r="CG53" s="256"/>
      <c r="CH53" s="256"/>
      <c r="CI53" s="258"/>
      <c r="CJ53" s="257">
        <f t="shared" si="69"/>
        <v>0</v>
      </c>
      <c r="CK53" s="265"/>
      <c r="CL53" s="258"/>
      <c r="CM53" s="259">
        <f t="shared" si="70"/>
        <v>0</v>
      </c>
      <c r="CN53" s="265"/>
      <c r="CO53" s="258"/>
      <c r="CP53" s="259"/>
      <c r="CQ53" s="259"/>
      <c r="CR53" s="259">
        <f t="shared" si="71"/>
        <v>0</v>
      </c>
      <c r="CS53" s="265"/>
      <c r="CT53" s="258"/>
      <c r="CU53" s="259"/>
      <c r="CV53" s="259"/>
      <c r="CW53" s="259"/>
      <c r="CX53" s="257">
        <f t="shared" si="72"/>
        <v>190</v>
      </c>
      <c r="CY53" s="265">
        <f>výdaje!H546</f>
        <v>190</v>
      </c>
      <c r="CZ53" s="256"/>
      <c r="DA53" s="263"/>
      <c r="DB53" s="263"/>
      <c r="DC53" s="264"/>
    </row>
    <row r="54" spans="1:107" ht="12" customHeight="1">
      <c r="A54" s="85"/>
      <c r="B54" s="20" t="s">
        <v>224</v>
      </c>
      <c r="C54" s="506">
        <f t="shared" si="53"/>
        <v>0.7680491551459293</v>
      </c>
      <c r="D54" s="505">
        <v>1302</v>
      </c>
      <c r="E54" s="254">
        <f t="shared" si="54"/>
        <v>1000</v>
      </c>
      <c r="F54" s="302"/>
      <c r="G54" s="303">
        <f t="shared" si="60"/>
        <v>0</v>
      </c>
      <c r="H54" s="265"/>
      <c r="I54" s="256"/>
      <c r="J54" s="256"/>
      <c r="K54" s="256"/>
      <c r="L54" s="256"/>
      <c r="M54" s="258"/>
      <c r="N54" s="304">
        <f t="shared" si="61"/>
        <v>0</v>
      </c>
      <c r="O54" s="256"/>
      <c r="P54" s="256"/>
      <c r="Q54" s="256"/>
      <c r="R54" s="256"/>
      <c r="S54" s="310"/>
      <c r="T54" s="256"/>
      <c r="U54" s="256"/>
      <c r="V54" s="305"/>
      <c r="W54" s="256"/>
      <c r="X54" s="256"/>
      <c r="Y54" s="304">
        <f t="shared" si="62"/>
        <v>1000</v>
      </c>
      <c r="Z54" s="265">
        <f>příjmy!H53</f>
        <v>0</v>
      </c>
      <c r="AA54" s="256"/>
      <c r="AB54" s="256"/>
      <c r="AC54" s="256"/>
      <c r="AD54" s="256">
        <f>příjmy!H73</f>
        <v>1000</v>
      </c>
      <c r="AE54" s="256"/>
      <c r="AF54" s="256"/>
      <c r="AG54" s="256"/>
      <c r="AH54" s="256"/>
      <c r="AI54" s="256"/>
      <c r="AJ54" s="256"/>
      <c r="AK54" s="256"/>
      <c r="AL54" s="306"/>
      <c r="AM54" s="259"/>
      <c r="AN54" s="304">
        <f t="shared" si="63"/>
        <v>0</v>
      </c>
      <c r="AO54" s="265"/>
      <c r="AP54" s="256"/>
      <c r="AQ54" s="258"/>
      <c r="AR54" s="259"/>
      <c r="AS54" s="264"/>
      <c r="AT54" s="85"/>
      <c r="AU54" s="20" t="s">
        <v>224</v>
      </c>
      <c r="AV54" s="506">
        <f t="shared" si="55"/>
        <v>1.028252299605782</v>
      </c>
      <c r="AW54" s="505">
        <v>1522</v>
      </c>
      <c r="AX54" s="254">
        <f t="shared" si="56"/>
        <v>1565</v>
      </c>
      <c r="AY54" s="20"/>
      <c r="AZ54" s="255">
        <f t="shared" si="64"/>
        <v>73</v>
      </c>
      <c r="BA54" s="256">
        <f>výdaje!H13</f>
        <v>0</v>
      </c>
      <c r="BB54" s="256">
        <f>výdaje!H34</f>
        <v>56</v>
      </c>
      <c r="BC54" s="256"/>
      <c r="BD54" s="256">
        <f>výdaje!H59</f>
        <v>15</v>
      </c>
      <c r="BE54" s="256">
        <f>výdaje!H82</f>
        <v>2</v>
      </c>
      <c r="BF54" s="256"/>
      <c r="BG54" s="256"/>
      <c r="BH54" s="257">
        <f t="shared" si="65"/>
        <v>0</v>
      </c>
      <c r="BI54" s="256"/>
      <c r="BJ54" s="256"/>
      <c r="BK54" s="256"/>
      <c r="BL54" s="256"/>
      <c r="BM54" s="258">
        <f>výdaje!H162</f>
        <v>0</v>
      </c>
      <c r="BN54" s="259">
        <f>výdaje!H173</f>
        <v>0</v>
      </c>
      <c r="BO54" s="260">
        <f t="shared" si="66"/>
        <v>376</v>
      </c>
      <c r="BP54" s="256">
        <f>výdaje!H199</f>
        <v>0</v>
      </c>
      <c r="BQ54" s="256">
        <f>výdaje!H214</f>
        <v>0</v>
      </c>
      <c r="BR54" s="256">
        <f>výdaje!H233</f>
        <v>1</v>
      </c>
      <c r="BS54" s="256"/>
      <c r="BT54" s="256">
        <f>výdaje!H253</f>
        <v>0</v>
      </c>
      <c r="BU54" s="256">
        <f>výdaje!H255</f>
        <v>375</v>
      </c>
      <c r="BV54" s="257">
        <f t="shared" si="67"/>
        <v>2</v>
      </c>
      <c r="BW54" s="256"/>
      <c r="BX54" s="256">
        <f>výdaje!H288</f>
        <v>0</v>
      </c>
      <c r="BY54" s="256"/>
      <c r="BZ54" s="256"/>
      <c r="CA54" s="256">
        <f>výdaje!H309</f>
        <v>0</v>
      </c>
      <c r="CB54" s="256"/>
      <c r="CC54" s="256">
        <f>výdaje!H348</f>
        <v>2</v>
      </c>
      <c r="CD54" s="257">
        <f t="shared" si="68"/>
        <v>0</v>
      </c>
      <c r="CE54" s="256">
        <f>výdaje!H382</f>
        <v>0</v>
      </c>
      <c r="CF54" s="256"/>
      <c r="CG54" s="256">
        <f>výdaje!H403</f>
        <v>0</v>
      </c>
      <c r="CH54" s="256" t="s">
        <v>93</v>
      </c>
      <c r="CI54" s="256"/>
      <c r="CJ54" s="257">
        <f t="shared" si="69"/>
        <v>0</v>
      </c>
      <c r="CK54" s="256"/>
      <c r="CL54" s="256"/>
      <c r="CM54" s="259">
        <f t="shared" si="70"/>
        <v>0</v>
      </c>
      <c r="CN54" s="265"/>
      <c r="CO54" s="258"/>
      <c r="CP54" s="259"/>
      <c r="CQ54" s="259"/>
      <c r="CR54" s="259">
        <f t="shared" si="71"/>
        <v>1</v>
      </c>
      <c r="CS54" s="265"/>
      <c r="CT54" s="258">
        <f>výdaje!H468</f>
        <v>1</v>
      </c>
      <c r="CU54" s="259"/>
      <c r="CV54" s="259"/>
      <c r="CW54" s="259"/>
      <c r="CX54" s="257">
        <f t="shared" si="72"/>
        <v>0</v>
      </c>
      <c r="CY54" s="256"/>
      <c r="CZ54" s="256"/>
      <c r="DA54" s="263"/>
      <c r="DB54" s="263"/>
      <c r="DC54" s="264">
        <f>výdaje!H180</f>
        <v>1113</v>
      </c>
    </row>
    <row r="55" spans="1:107" ht="12" customHeight="1">
      <c r="A55" s="85"/>
      <c r="B55" s="20" t="s">
        <v>225</v>
      </c>
      <c r="C55" s="506">
        <f t="shared" si="53"/>
        <v>1.018181818181818</v>
      </c>
      <c r="D55" s="505">
        <v>55</v>
      </c>
      <c r="E55" s="254">
        <f t="shared" si="54"/>
        <v>56</v>
      </c>
      <c r="F55" s="302"/>
      <c r="G55" s="303">
        <f t="shared" si="60"/>
        <v>0</v>
      </c>
      <c r="H55" s="265"/>
      <c r="I55" s="256"/>
      <c r="J55" s="256"/>
      <c r="K55" s="256"/>
      <c r="L55" s="256"/>
      <c r="M55" s="258"/>
      <c r="N55" s="304">
        <f t="shared" si="61"/>
        <v>0</v>
      </c>
      <c r="O55" s="277"/>
      <c r="P55" s="278"/>
      <c r="Q55" s="278"/>
      <c r="R55" s="278"/>
      <c r="S55" s="312"/>
      <c r="T55" s="278"/>
      <c r="U55" s="278"/>
      <c r="V55" s="313"/>
      <c r="W55" s="278"/>
      <c r="X55" s="278"/>
      <c r="Y55" s="304">
        <f t="shared" si="62"/>
        <v>6</v>
      </c>
      <c r="Z55" s="265">
        <f>příjmy!H54</f>
        <v>5</v>
      </c>
      <c r="AA55" s="256"/>
      <c r="AB55" s="256"/>
      <c r="AC55" s="256"/>
      <c r="AD55" s="256">
        <f>příjmy!H74</f>
        <v>1</v>
      </c>
      <c r="AE55" s="256"/>
      <c r="AF55" s="256"/>
      <c r="AG55" s="256"/>
      <c r="AH55" s="256"/>
      <c r="AI55" s="256"/>
      <c r="AJ55" s="256"/>
      <c r="AK55" s="256"/>
      <c r="AL55" s="306"/>
      <c r="AM55" s="259"/>
      <c r="AN55" s="304">
        <f t="shared" si="63"/>
        <v>0</v>
      </c>
      <c r="AO55" s="265"/>
      <c r="AP55" s="256"/>
      <c r="AQ55" s="258"/>
      <c r="AR55" s="259"/>
      <c r="AS55" s="264">
        <f>příjmy!H162</f>
        <v>50</v>
      </c>
      <c r="AT55" s="85"/>
      <c r="AU55" s="20" t="s">
        <v>225</v>
      </c>
      <c r="AV55" s="506">
        <f t="shared" si="55"/>
        <v>0.7663934426229508</v>
      </c>
      <c r="AW55" s="505">
        <v>244</v>
      </c>
      <c r="AX55" s="254">
        <f t="shared" si="56"/>
        <v>187</v>
      </c>
      <c r="AY55" s="20"/>
      <c r="AZ55" s="255">
        <f t="shared" si="64"/>
        <v>97</v>
      </c>
      <c r="BA55" s="277">
        <f>výdaje!H14</f>
        <v>63</v>
      </c>
      <c r="BB55" s="278">
        <f>výdaje!H35</f>
        <v>13</v>
      </c>
      <c r="BC55" s="278"/>
      <c r="BD55" s="278">
        <f>výdaje!H60</f>
        <v>15</v>
      </c>
      <c r="BE55" s="278">
        <f>výdaje!H83</f>
        <v>6</v>
      </c>
      <c r="BF55" s="279"/>
      <c r="BG55" s="279"/>
      <c r="BH55" s="257">
        <f t="shared" si="65"/>
        <v>42</v>
      </c>
      <c r="BI55" s="278"/>
      <c r="BJ55" s="278"/>
      <c r="BK55" s="278">
        <f>výdaje!H115</f>
        <v>3</v>
      </c>
      <c r="BL55" s="278"/>
      <c r="BM55" s="279">
        <f>výdaje!H163</f>
        <v>39</v>
      </c>
      <c r="BN55" s="259"/>
      <c r="BO55" s="260">
        <f t="shared" si="66"/>
        <v>14</v>
      </c>
      <c r="BP55" s="277">
        <f>výdaje!H200</f>
        <v>1</v>
      </c>
      <c r="BQ55" s="278"/>
      <c r="BR55" s="278">
        <f>výdaje!H234</f>
        <v>13</v>
      </c>
      <c r="BS55" s="278">
        <f>výdaje!H240</f>
        <v>0</v>
      </c>
      <c r="BT55" s="278"/>
      <c r="BU55" s="279"/>
      <c r="BV55" s="257">
        <f t="shared" si="67"/>
        <v>32</v>
      </c>
      <c r="BW55" s="277"/>
      <c r="BX55" s="278">
        <f>výdaje!H289</f>
        <v>2</v>
      </c>
      <c r="BY55" s="278"/>
      <c r="BZ55" s="278"/>
      <c r="CA55" s="278"/>
      <c r="CB55" s="278"/>
      <c r="CC55" s="279">
        <f>výdaje!H349</f>
        <v>30</v>
      </c>
      <c r="CD55" s="257">
        <f t="shared" si="68"/>
        <v>2</v>
      </c>
      <c r="CE55" s="277">
        <f>výdaje!H383</f>
        <v>0</v>
      </c>
      <c r="CF55" s="278"/>
      <c r="CG55" s="278"/>
      <c r="CH55" s="278">
        <f>výdaje!H414</f>
        <v>2</v>
      </c>
      <c r="CI55" s="279"/>
      <c r="CJ55" s="257">
        <f t="shared" si="69"/>
        <v>0</v>
      </c>
      <c r="CK55" s="277"/>
      <c r="CL55" s="279"/>
      <c r="CM55" s="259">
        <f t="shared" si="70"/>
        <v>0</v>
      </c>
      <c r="CN55" s="277"/>
      <c r="CO55" s="279"/>
      <c r="CP55" s="259"/>
      <c r="CQ55" s="259"/>
      <c r="CR55" s="259">
        <f t="shared" si="71"/>
        <v>0</v>
      </c>
      <c r="CS55" s="265"/>
      <c r="CT55" s="258"/>
      <c r="CU55" s="259"/>
      <c r="CV55" s="259"/>
      <c r="CW55" s="259"/>
      <c r="CX55" s="257">
        <f t="shared" si="72"/>
        <v>0</v>
      </c>
      <c r="CY55" s="277"/>
      <c r="CZ55" s="278"/>
      <c r="DA55" s="263"/>
      <c r="DB55" s="263"/>
      <c r="DC55" s="264"/>
    </row>
    <row r="56" spans="1:107" ht="12" customHeight="1">
      <c r="A56" s="85"/>
      <c r="B56" s="20" t="s">
        <v>226</v>
      </c>
      <c r="C56" s="506">
        <f t="shared" si="53"/>
        <v>1.0015164279696713</v>
      </c>
      <c r="D56" s="505">
        <v>5935</v>
      </c>
      <c r="E56" s="254">
        <f t="shared" si="54"/>
        <v>5944</v>
      </c>
      <c r="F56" s="302"/>
      <c r="G56" s="303">
        <f t="shared" si="60"/>
        <v>0</v>
      </c>
      <c r="H56" s="265"/>
      <c r="I56" s="256"/>
      <c r="J56" s="256"/>
      <c r="K56" s="256"/>
      <c r="L56" s="256"/>
      <c r="M56" s="258"/>
      <c r="N56" s="304">
        <f t="shared" si="61"/>
        <v>0</v>
      </c>
      <c r="O56" s="265"/>
      <c r="P56" s="256"/>
      <c r="Q56" s="256"/>
      <c r="R56" s="256"/>
      <c r="S56" s="310"/>
      <c r="T56" s="256"/>
      <c r="U56" s="256"/>
      <c r="V56" s="305"/>
      <c r="W56" s="256"/>
      <c r="X56" s="256"/>
      <c r="Y56" s="304">
        <f t="shared" si="62"/>
        <v>14</v>
      </c>
      <c r="Z56" s="265">
        <f>příjmy!H55</f>
        <v>1</v>
      </c>
      <c r="AA56" s="256"/>
      <c r="AB56" s="256"/>
      <c r="AC56" s="256"/>
      <c r="AD56" s="256">
        <f>příjmy!H75</f>
        <v>13</v>
      </c>
      <c r="AE56" s="256"/>
      <c r="AF56" s="256"/>
      <c r="AG56" s="256"/>
      <c r="AH56" s="256"/>
      <c r="AI56" s="256"/>
      <c r="AJ56" s="256">
        <f>příjmy!H110</f>
        <v>0</v>
      </c>
      <c r="AK56" s="256">
        <f>příjmy!H114</f>
        <v>0</v>
      </c>
      <c r="AL56" s="306"/>
      <c r="AM56" s="259"/>
      <c r="AN56" s="304">
        <f t="shared" si="63"/>
        <v>0</v>
      </c>
      <c r="AO56" s="265"/>
      <c r="AP56" s="256"/>
      <c r="AQ56" s="258"/>
      <c r="AR56" s="259">
        <f>příjmy!H164</f>
        <v>5930</v>
      </c>
      <c r="AS56" s="264"/>
      <c r="AT56" s="85"/>
      <c r="AU56" s="20" t="s">
        <v>226</v>
      </c>
      <c r="AV56" s="506">
        <f t="shared" si="55"/>
        <v>0.8578125</v>
      </c>
      <c r="AW56" s="505">
        <v>640</v>
      </c>
      <c r="AX56" s="254">
        <f t="shared" si="56"/>
        <v>549</v>
      </c>
      <c r="AY56" s="20"/>
      <c r="AZ56" s="255">
        <f t="shared" si="64"/>
        <v>44</v>
      </c>
      <c r="BA56" s="256"/>
      <c r="BB56" s="256">
        <f>výdaje!H36</f>
        <v>33</v>
      </c>
      <c r="BC56" s="256"/>
      <c r="BD56" s="256">
        <f>výdaje!H61</f>
        <v>8</v>
      </c>
      <c r="BE56" s="256">
        <f>výdaje!H84</f>
        <v>3</v>
      </c>
      <c r="BF56" s="256"/>
      <c r="BG56" s="256"/>
      <c r="BH56" s="257">
        <f t="shared" si="65"/>
        <v>74</v>
      </c>
      <c r="BI56" s="256"/>
      <c r="BJ56" s="256"/>
      <c r="BK56" s="256">
        <f>výdaje!H116</f>
        <v>0</v>
      </c>
      <c r="BL56" s="256"/>
      <c r="BM56" s="258">
        <f>výdaje!H164</f>
        <v>74</v>
      </c>
      <c r="BN56" s="259"/>
      <c r="BO56" s="260">
        <f t="shared" si="66"/>
        <v>101</v>
      </c>
      <c r="BP56" s="256">
        <f>výdaje!H201</f>
        <v>4</v>
      </c>
      <c r="BQ56" s="256">
        <f>výdaje!H215</f>
        <v>64</v>
      </c>
      <c r="BR56" s="256">
        <f>výdaje!H235</f>
        <v>26</v>
      </c>
      <c r="BS56" s="256"/>
      <c r="BT56" s="256">
        <f>výdaje!H254</f>
        <v>7</v>
      </c>
      <c r="BU56" s="256"/>
      <c r="BV56" s="257">
        <f t="shared" si="67"/>
        <v>70</v>
      </c>
      <c r="BW56" s="256"/>
      <c r="BX56" s="256">
        <f>výdaje!H290</f>
        <v>0</v>
      </c>
      <c r="BY56" s="256"/>
      <c r="BZ56" s="256"/>
      <c r="CA56" s="256"/>
      <c r="CB56" s="256"/>
      <c r="CC56" s="256">
        <f>výdaje!H350</f>
        <v>70</v>
      </c>
      <c r="CD56" s="257">
        <f t="shared" si="68"/>
        <v>0</v>
      </c>
      <c r="CE56" s="256">
        <f>výdaje!H384</f>
        <v>0</v>
      </c>
      <c r="CF56" s="256"/>
      <c r="CG56" s="256">
        <f>výdaje!H405</f>
        <v>0</v>
      </c>
      <c r="CH56" s="256">
        <f>výdaje!H415</f>
        <v>0</v>
      </c>
      <c r="CI56" s="256"/>
      <c r="CJ56" s="257">
        <f t="shared" si="69"/>
        <v>0</v>
      </c>
      <c r="CK56" s="256"/>
      <c r="CL56" s="256"/>
      <c r="CM56" s="259">
        <f t="shared" si="70"/>
        <v>5</v>
      </c>
      <c r="CN56" s="265"/>
      <c r="CO56" s="258">
        <f>výdaje!H433</f>
        <v>5</v>
      </c>
      <c r="CP56" s="259">
        <f>výdaje!H445</f>
        <v>205</v>
      </c>
      <c r="CQ56" s="259"/>
      <c r="CR56" s="259">
        <f t="shared" si="71"/>
        <v>1</v>
      </c>
      <c r="CS56" s="265"/>
      <c r="CT56" s="258">
        <f>výdaje!H469</f>
        <v>1</v>
      </c>
      <c r="CU56" s="259"/>
      <c r="CV56" s="259">
        <f>výdaje!H525</f>
        <v>0</v>
      </c>
      <c r="CW56" s="259"/>
      <c r="CX56" s="257">
        <f t="shared" si="72"/>
        <v>0</v>
      </c>
      <c r="CY56" s="256"/>
      <c r="CZ56" s="256"/>
      <c r="DA56" s="263"/>
      <c r="DB56" s="263">
        <f>výdaje!H493</f>
        <v>49</v>
      </c>
      <c r="DC56" s="264"/>
    </row>
    <row r="57" spans="1:107" ht="12" customHeight="1">
      <c r="A57" s="365"/>
      <c r="B57" s="364" t="s">
        <v>227</v>
      </c>
      <c r="C57" s="506" t="str">
        <f t="shared" si="53"/>
        <v>*</v>
      </c>
      <c r="D57" s="505">
        <v>0</v>
      </c>
      <c r="E57" s="254">
        <f t="shared" si="54"/>
        <v>0</v>
      </c>
      <c r="F57" s="302"/>
      <c r="G57" s="303">
        <f t="shared" si="60"/>
        <v>0</v>
      </c>
      <c r="H57" s="265"/>
      <c r="I57" s="256"/>
      <c r="J57" s="256"/>
      <c r="K57" s="256"/>
      <c r="L57" s="256"/>
      <c r="M57" s="258"/>
      <c r="N57" s="304">
        <f t="shared" si="61"/>
        <v>0</v>
      </c>
      <c r="O57" s="265"/>
      <c r="P57" s="256"/>
      <c r="Q57" s="256"/>
      <c r="R57" s="256"/>
      <c r="S57" s="310"/>
      <c r="T57" s="256"/>
      <c r="U57" s="256"/>
      <c r="V57" s="305"/>
      <c r="W57" s="256"/>
      <c r="X57" s="256"/>
      <c r="Y57" s="304">
        <f t="shared" si="62"/>
        <v>0</v>
      </c>
      <c r="Z57" s="265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306"/>
      <c r="AM57" s="259"/>
      <c r="AN57" s="304">
        <f t="shared" si="63"/>
        <v>0</v>
      </c>
      <c r="AO57" s="265"/>
      <c r="AP57" s="256"/>
      <c r="AQ57" s="258"/>
      <c r="AR57" s="259"/>
      <c r="AS57" s="264"/>
      <c r="AT57" s="85"/>
      <c r="AU57" s="20" t="s">
        <v>227</v>
      </c>
      <c r="AV57" s="506" t="str">
        <f t="shared" si="55"/>
        <v>*</v>
      </c>
      <c r="AW57" s="505">
        <v>46</v>
      </c>
      <c r="AX57" s="254">
        <f t="shared" si="56"/>
        <v>0</v>
      </c>
      <c r="AY57" s="20"/>
      <c r="AZ57" s="255">
        <f t="shared" si="64"/>
        <v>0</v>
      </c>
      <c r="BA57" s="256"/>
      <c r="BB57" s="256"/>
      <c r="BC57" s="256"/>
      <c r="BD57" s="256"/>
      <c r="BE57" s="256"/>
      <c r="BF57" s="256"/>
      <c r="BG57" s="256"/>
      <c r="BH57" s="257">
        <f t="shared" si="65"/>
        <v>0</v>
      </c>
      <c r="BI57" s="256"/>
      <c r="BJ57" s="256"/>
      <c r="BK57" s="256"/>
      <c r="BL57" s="256"/>
      <c r="BM57" s="258"/>
      <c r="BN57" s="259"/>
      <c r="BO57" s="260">
        <f t="shared" si="66"/>
        <v>-4</v>
      </c>
      <c r="BP57" s="256">
        <f>výdaje!H202</f>
        <v>1</v>
      </c>
      <c r="BQ57" s="256">
        <f>výdaje!H216</f>
        <v>-15</v>
      </c>
      <c r="BR57" s="256">
        <f>výdaje!H236</f>
        <v>10</v>
      </c>
      <c r="BS57" s="256"/>
      <c r="BT57" s="256"/>
      <c r="BU57" s="256"/>
      <c r="BV57" s="257">
        <f t="shared" si="67"/>
        <v>4</v>
      </c>
      <c r="BW57" s="256"/>
      <c r="BX57" s="256">
        <f>výdaje!H291</f>
        <v>2</v>
      </c>
      <c r="BY57" s="256"/>
      <c r="BZ57" s="256"/>
      <c r="CA57" s="256"/>
      <c r="CB57" s="256"/>
      <c r="CC57" s="256">
        <f>výdaje!H351</f>
        <v>2</v>
      </c>
      <c r="CD57" s="257">
        <f t="shared" si="68"/>
        <v>0</v>
      </c>
      <c r="CE57" s="256">
        <f>výdaje!H385</f>
        <v>0</v>
      </c>
      <c r="CF57" s="256"/>
      <c r="CG57" s="256"/>
      <c r="CH57" s="256"/>
      <c r="CI57" s="256"/>
      <c r="CJ57" s="257">
        <f t="shared" si="69"/>
        <v>0</v>
      </c>
      <c r="CK57" s="256"/>
      <c r="CL57" s="256"/>
      <c r="CM57" s="259">
        <f t="shared" si="70"/>
        <v>0</v>
      </c>
      <c r="CN57" s="265"/>
      <c r="CO57" s="258"/>
      <c r="CP57" s="259"/>
      <c r="CQ57" s="259"/>
      <c r="CR57" s="259">
        <f t="shared" si="71"/>
        <v>0</v>
      </c>
      <c r="CS57" s="265"/>
      <c r="CT57" s="258"/>
      <c r="CU57" s="259"/>
      <c r="CV57" s="259"/>
      <c r="CW57" s="259"/>
      <c r="CX57" s="257">
        <f t="shared" si="72"/>
        <v>0</v>
      </c>
      <c r="CY57" s="256"/>
      <c r="CZ57" s="256"/>
      <c r="DA57" s="263"/>
      <c r="DB57" s="263"/>
      <c r="DC57" s="264"/>
    </row>
    <row r="58" spans="1:107" ht="12" customHeight="1">
      <c r="A58" s="85"/>
      <c r="B58" s="20" t="s">
        <v>228</v>
      </c>
      <c r="C58" s="506">
        <f t="shared" si="53"/>
        <v>1</v>
      </c>
      <c r="D58" s="505">
        <v>2498</v>
      </c>
      <c r="E58" s="254">
        <f t="shared" si="54"/>
        <v>2498</v>
      </c>
      <c r="F58" s="302"/>
      <c r="G58" s="303">
        <f t="shared" si="60"/>
        <v>0</v>
      </c>
      <c r="H58" s="314"/>
      <c r="I58" s="315"/>
      <c r="J58" s="315"/>
      <c r="K58" s="315"/>
      <c r="L58" s="316"/>
      <c r="M58" s="315"/>
      <c r="N58" s="304">
        <f t="shared" si="61"/>
        <v>0</v>
      </c>
      <c r="O58" s="314"/>
      <c r="P58" s="315"/>
      <c r="Q58" s="315"/>
      <c r="R58" s="316"/>
      <c r="S58" s="315"/>
      <c r="T58" s="315"/>
      <c r="U58" s="315"/>
      <c r="V58" s="317"/>
      <c r="W58" s="315"/>
      <c r="X58" s="315"/>
      <c r="Y58" s="304">
        <f t="shared" si="62"/>
        <v>0</v>
      </c>
      <c r="Z58" s="272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306">
        <f>příjmy!H124</f>
        <v>2498</v>
      </c>
      <c r="AM58" s="259"/>
      <c r="AN58" s="304">
        <f t="shared" si="63"/>
        <v>0</v>
      </c>
      <c r="AO58" s="272"/>
      <c r="AP58" s="280"/>
      <c r="AQ58" s="273"/>
      <c r="AR58" s="259"/>
      <c r="AS58" s="264"/>
      <c r="AT58" s="85"/>
      <c r="AU58" s="20" t="s">
        <v>228</v>
      </c>
      <c r="AV58" s="506">
        <f t="shared" si="55"/>
        <v>1.0242307692307693</v>
      </c>
      <c r="AW58" s="505">
        <v>2600</v>
      </c>
      <c r="AX58" s="254">
        <f t="shared" si="56"/>
        <v>2663</v>
      </c>
      <c r="AY58" s="20"/>
      <c r="AZ58" s="255">
        <f t="shared" si="64"/>
        <v>2663</v>
      </c>
      <c r="BA58" s="272">
        <f>výdaje!H15</f>
        <v>1972</v>
      </c>
      <c r="BB58" s="280"/>
      <c r="BC58" s="280"/>
      <c r="BD58" s="280">
        <f>výdaje!H62</f>
        <v>519</v>
      </c>
      <c r="BE58" s="280">
        <f>výdaje!H85</f>
        <v>172</v>
      </c>
      <c r="BF58" s="273"/>
      <c r="BG58" s="273"/>
      <c r="BH58" s="257">
        <f t="shared" si="65"/>
        <v>0</v>
      </c>
      <c r="BI58" s="280"/>
      <c r="BJ58" s="280"/>
      <c r="BK58" s="280"/>
      <c r="BL58" s="280"/>
      <c r="BM58" s="273"/>
      <c r="BN58" s="259"/>
      <c r="BO58" s="260">
        <f t="shared" si="66"/>
        <v>0</v>
      </c>
      <c r="BP58" s="272"/>
      <c r="BQ58" s="280"/>
      <c r="BR58" s="280"/>
      <c r="BS58" s="280"/>
      <c r="BT58" s="280"/>
      <c r="BU58" s="273"/>
      <c r="BV58" s="257">
        <f t="shared" si="67"/>
        <v>0</v>
      </c>
      <c r="BW58" s="272"/>
      <c r="BX58" s="280"/>
      <c r="BY58" s="280"/>
      <c r="BZ58" s="280"/>
      <c r="CA58" s="280"/>
      <c r="CB58" s="280"/>
      <c r="CC58" s="273"/>
      <c r="CD58" s="257">
        <f t="shared" si="68"/>
        <v>0</v>
      </c>
      <c r="CE58" s="272"/>
      <c r="CF58" s="280"/>
      <c r="CG58" s="280"/>
      <c r="CH58" s="280"/>
      <c r="CI58" s="273"/>
      <c r="CJ58" s="257">
        <f t="shared" si="69"/>
        <v>0</v>
      </c>
      <c r="CK58" s="272"/>
      <c r="CL58" s="273"/>
      <c r="CM58" s="259">
        <f t="shared" si="70"/>
        <v>0</v>
      </c>
      <c r="CN58" s="272"/>
      <c r="CO58" s="281"/>
      <c r="CP58" s="259"/>
      <c r="CQ58" s="259"/>
      <c r="CR58" s="259">
        <f t="shared" si="71"/>
        <v>0</v>
      </c>
      <c r="CS58" s="272"/>
      <c r="CT58" s="273"/>
      <c r="CU58" s="259"/>
      <c r="CV58" s="259"/>
      <c r="CW58" s="259"/>
      <c r="CX58" s="257">
        <f t="shared" si="72"/>
        <v>0</v>
      </c>
      <c r="CY58" s="272"/>
      <c r="CZ58" s="280"/>
      <c r="DA58" s="263"/>
      <c r="DB58" s="263"/>
      <c r="DC58" s="264"/>
    </row>
    <row r="59" spans="1:107" ht="12.75" customHeight="1">
      <c r="A59" s="96" t="s">
        <v>229</v>
      </c>
      <c r="B59" s="238"/>
      <c r="C59" s="502" t="str">
        <f t="shared" si="53"/>
        <v>*</v>
      </c>
      <c r="D59" s="504">
        <v>0</v>
      </c>
      <c r="E59" s="243">
        <f t="shared" si="54"/>
        <v>0</v>
      </c>
      <c r="F59" s="294"/>
      <c r="G59" s="270">
        <f aca="true" t="shared" si="73" ref="G59:AS59">SUM(G60:G60)</f>
        <v>0</v>
      </c>
      <c r="H59" s="308">
        <f t="shared" si="73"/>
        <v>0</v>
      </c>
      <c r="I59" s="308">
        <f t="shared" si="73"/>
        <v>0</v>
      </c>
      <c r="J59" s="308">
        <f t="shared" si="73"/>
        <v>0</v>
      </c>
      <c r="K59" s="308">
        <f t="shared" si="73"/>
        <v>0</v>
      </c>
      <c r="L59" s="308">
        <f t="shared" si="73"/>
        <v>0</v>
      </c>
      <c r="M59" s="308">
        <f t="shared" si="73"/>
        <v>0</v>
      </c>
      <c r="N59" s="268">
        <f t="shared" si="73"/>
        <v>0</v>
      </c>
      <c r="O59" s="267">
        <f t="shared" si="73"/>
        <v>0</v>
      </c>
      <c r="P59" s="267">
        <f t="shared" si="73"/>
        <v>0</v>
      </c>
      <c r="Q59" s="267">
        <f t="shared" si="73"/>
        <v>0</v>
      </c>
      <c r="R59" s="267">
        <f t="shared" si="73"/>
        <v>0</v>
      </c>
      <c r="S59" s="267">
        <f t="shared" si="73"/>
        <v>0</v>
      </c>
      <c r="T59" s="267">
        <f t="shared" si="73"/>
        <v>0</v>
      </c>
      <c r="U59" s="267">
        <f t="shared" si="73"/>
        <v>0</v>
      </c>
      <c r="V59" s="267">
        <f t="shared" si="73"/>
        <v>0</v>
      </c>
      <c r="W59" s="267">
        <f t="shared" si="73"/>
        <v>0</v>
      </c>
      <c r="X59" s="267">
        <f t="shared" si="73"/>
        <v>0</v>
      </c>
      <c r="Y59" s="268">
        <f t="shared" si="73"/>
        <v>0</v>
      </c>
      <c r="Z59" s="267">
        <f t="shared" si="73"/>
        <v>0</v>
      </c>
      <c r="AA59" s="267">
        <f t="shared" si="73"/>
        <v>0</v>
      </c>
      <c r="AB59" s="267">
        <f t="shared" si="73"/>
        <v>0</v>
      </c>
      <c r="AC59" s="267">
        <f t="shared" si="73"/>
        <v>0</v>
      </c>
      <c r="AD59" s="267">
        <f t="shared" si="73"/>
        <v>0</v>
      </c>
      <c r="AE59" s="267">
        <f t="shared" si="73"/>
        <v>0</v>
      </c>
      <c r="AF59" s="267">
        <f t="shared" si="73"/>
        <v>0</v>
      </c>
      <c r="AG59" s="267">
        <f t="shared" si="73"/>
        <v>0</v>
      </c>
      <c r="AH59" s="267">
        <f t="shared" si="73"/>
        <v>0</v>
      </c>
      <c r="AI59" s="267">
        <f t="shared" si="73"/>
        <v>0</v>
      </c>
      <c r="AJ59" s="267">
        <f t="shared" si="73"/>
        <v>0</v>
      </c>
      <c r="AK59" s="267">
        <f t="shared" si="73"/>
        <v>0</v>
      </c>
      <c r="AL59" s="309">
        <f t="shared" si="73"/>
        <v>0</v>
      </c>
      <c r="AM59" s="268">
        <f t="shared" si="73"/>
        <v>0</v>
      </c>
      <c r="AN59" s="268">
        <f t="shared" si="73"/>
        <v>0</v>
      </c>
      <c r="AO59" s="267">
        <f t="shared" si="73"/>
        <v>0</v>
      </c>
      <c r="AP59" s="267">
        <f t="shared" si="73"/>
        <v>0</v>
      </c>
      <c r="AQ59" s="238">
        <f t="shared" si="73"/>
        <v>0</v>
      </c>
      <c r="AR59" s="268">
        <f t="shared" si="73"/>
        <v>0</v>
      </c>
      <c r="AS59" s="271">
        <f t="shared" si="73"/>
        <v>0</v>
      </c>
      <c r="AT59" s="96" t="s">
        <v>229</v>
      </c>
      <c r="AU59" s="238"/>
      <c r="AV59" s="502">
        <f t="shared" si="55"/>
        <v>0.4519402985074627</v>
      </c>
      <c r="AW59" s="504">
        <v>1675</v>
      </c>
      <c r="AX59" s="243">
        <f t="shared" si="56"/>
        <v>757</v>
      </c>
      <c r="AY59" s="247"/>
      <c r="AZ59" s="266">
        <f aca="true" t="shared" si="74" ref="AZ59:CE59">SUM(AZ60:AZ60)</f>
        <v>0</v>
      </c>
      <c r="BA59" s="267">
        <f t="shared" si="74"/>
        <v>0</v>
      </c>
      <c r="BB59" s="267">
        <f t="shared" si="74"/>
        <v>0</v>
      </c>
      <c r="BC59" s="267">
        <f t="shared" si="74"/>
        <v>0</v>
      </c>
      <c r="BD59" s="267">
        <f t="shared" si="74"/>
        <v>0</v>
      </c>
      <c r="BE59" s="267">
        <f t="shared" si="74"/>
        <v>0</v>
      </c>
      <c r="BF59" s="267">
        <f t="shared" si="74"/>
        <v>0</v>
      </c>
      <c r="BG59" s="267">
        <f t="shared" si="74"/>
        <v>0</v>
      </c>
      <c r="BH59" s="268">
        <f t="shared" si="74"/>
        <v>0</v>
      </c>
      <c r="BI59" s="267">
        <f t="shared" si="74"/>
        <v>0</v>
      </c>
      <c r="BJ59" s="267">
        <f t="shared" si="74"/>
        <v>0</v>
      </c>
      <c r="BK59" s="267">
        <f t="shared" si="74"/>
        <v>0</v>
      </c>
      <c r="BL59" s="267">
        <f t="shared" si="74"/>
        <v>0</v>
      </c>
      <c r="BM59" s="269">
        <f t="shared" si="74"/>
        <v>0</v>
      </c>
      <c r="BN59" s="268">
        <f t="shared" si="74"/>
        <v>0</v>
      </c>
      <c r="BO59" s="270">
        <f t="shared" si="74"/>
        <v>0</v>
      </c>
      <c r="BP59" s="267">
        <f t="shared" si="74"/>
        <v>0</v>
      </c>
      <c r="BQ59" s="267">
        <f t="shared" si="74"/>
        <v>0</v>
      </c>
      <c r="BR59" s="267">
        <f t="shared" si="74"/>
        <v>0</v>
      </c>
      <c r="BS59" s="267">
        <f t="shared" si="74"/>
        <v>0</v>
      </c>
      <c r="BT59" s="267">
        <f t="shared" si="74"/>
        <v>0</v>
      </c>
      <c r="BU59" s="267">
        <f t="shared" si="74"/>
        <v>0</v>
      </c>
      <c r="BV59" s="268">
        <f t="shared" si="74"/>
        <v>4</v>
      </c>
      <c r="BW59" s="267">
        <f t="shared" si="74"/>
        <v>0</v>
      </c>
      <c r="BX59" s="267">
        <f t="shared" si="74"/>
        <v>0</v>
      </c>
      <c r="BY59" s="267">
        <f t="shared" si="74"/>
        <v>0</v>
      </c>
      <c r="BZ59" s="267">
        <f t="shared" si="74"/>
        <v>0</v>
      </c>
      <c r="CA59" s="267">
        <f t="shared" si="74"/>
        <v>0</v>
      </c>
      <c r="CB59" s="267">
        <f t="shared" si="74"/>
        <v>0</v>
      </c>
      <c r="CC59" s="267">
        <f t="shared" si="74"/>
        <v>4</v>
      </c>
      <c r="CD59" s="268">
        <f t="shared" si="74"/>
        <v>0</v>
      </c>
      <c r="CE59" s="267">
        <f t="shared" si="74"/>
        <v>0</v>
      </c>
      <c r="CF59" s="267">
        <f aca="true" t="shared" si="75" ref="CF59:DC59">SUM(CF60:CF60)</f>
        <v>0</v>
      </c>
      <c r="CG59" s="267">
        <f t="shared" si="75"/>
        <v>0</v>
      </c>
      <c r="CH59" s="267">
        <f t="shared" si="75"/>
        <v>0</v>
      </c>
      <c r="CI59" s="267">
        <f t="shared" si="75"/>
        <v>0</v>
      </c>
      <c r="CJ59" s="268">
        <f t="shared" si="75"/>
        <v>0</v>
      </c>
      <c r="CK59" s="267">
        <f t="shared" si="75"/>
        <v>0</v>
      </c>
      <c r="CL59" s="267">
        <f t="shared" si="75"/>
        <v>0</v>
      </c>
      <c r="CM59" s="268">
        <f t="shared" si="75"/>
        <v>0</v>
      </c>
      <c r="CN59" s="268">
        <f t="shared" si="75"/>
        <v>0</v>
      </c>
      <c r="CO59" s="268">
        <f t="shared" si="75"/>
        <v>0</v>
      </c>
      <c r="CP59" s="268">
        <f t="shared" si="75"/>
        <v>0</v>
      </c>
      <c r="CQ59" s="268">
        <f t="shared" si="75"/>
        <v>0</v>
      </c>
      <c r="CR59" s="268">
        <f t="shared" si="75"/>
        <v>0</v>
      </c>
      <c r="CS59" s="268">
        <f t="shared" si="75"/>
        <v>0</v>
      </c>
      <c r="CT59" s="268">
        <f t="shared" si="75"/>
        <v>0</v>
      </c>
      <c r="CU59" s="268">
        <f t="shared" si="75"/>
        <v>0</v>
      </c>
      <c r="CV59" s="268">
        <f t="shared" si="75"/>
        <v>0</v>
      </c>
      <c r="CW59" s="268">
        <f t="shared" si="75"/>
        <v>0</v>
      </c>
      <c r="CX59" s="268">
        <f t="shared" si="75"/>
        <v>691</v>
      </c>
      <c r="CY59" s="267">
        <f t="shared" si="75"/>
        <v>0</v>
      </c>
      <c r="CZ59" s="267">
        <f t="shared" si="75"/>
        <v>691</v>
      </c>
      <c r="DA59" s="267">
        <f t="shared" si="75"/>
        <v>62</v>
      </c>
      <c r="DB59" s="267">
        <f t="shared" si="75"/>
        <v>0</v>
      </c>
      <c r="DC59" s="271">
        <f t="shared" si="75"/>
        <v>0</v>
      </c>
    </row>
    <row r="60" spans="1:107" ht="12" customHeight="1">
      <c r="A60" s="85"/>
      <c r="B60" s="20" t="s">
        <v>230</v>
      </c>
      <c r="C60" s="506" t="str">
        <f t="shared" si="53"/>
        <v>*</v>
      </c>
      <c r="D60" s="505">
        <v>0</v>
      </c>
      <c r="E60" s="254">
        <f t="shared" si="54"/>
        <v>0</v>
      </c>
      <c r="F60" s="302"/>
      <c r="G60" s="303">
        <f>SUM(H60:M60)</f>
        <v>0</v>
      </c>
      <c r="H60" s="256"/>
      <c r="I60" s="256"/>
      <c r="J60" s="256"/>
      <c r="K60" s="256"/>
      <c r="L60" s="256"/>
      <c r="M60" s="256"/>
      <c r="N60" s="304">
        <f>SUM(O60:X60)</f>
        <v>0</v>
      </c>
      <c r="O60" s="256"/>
      <c r="P60" s="256"/>
      <c r="Q60" s="256"/>
      <c r="R60" s="256"/>
      <c r="S60" s="256"/>
      <c r="T60" s="256"/>
      <c r="U60" s="256"/>
      <c r="V60" s="305"/>
      <c r="W60" s="256"/>
      <c r="X60" s="256"/>
      <c r="Y60" s="304">
        <f>SUM(Z60:AK60)</f>
        <v>0</v>
      </c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306"/>
      <c r="AM60" s="259"/>
      <c r="AN60" s="304">
        <f>SUM(AO60:AQ60)</f>
        <v>0</v>
      </c>
      <c r="AO60" s="256"/>
      <c r="AP60" s="256"/>
      <c r="AQ60" s="307"/>
      <c r="AR60" s="259"/>
      <c r="AS60" s="264"/>
      <c r="AT60" s="85"/>
      <c r="AU60" s="20" t="s">
        <v>230</v>
      </c>
      <c r="AV60" s="506">
        <f t="shared" si="55"/>
        <v>0.4519402985074627</v>
      </c>
      <c r="AW60" s="505">
        <v>1675</v>
      </c>
      <c r="AX60" s="254">
        <f t="shared" si="56"/>
        <v>757</v>
      </c>
      <c r="AY60" s="20"/>
      <c r="AZ60" s="255">
        <f>SUM(BA60:BG60)</f>
        <v>0</v>
      </c>
      <c r="BA60" s="256"/>
      <c r="BB60" s="256"/>
      <c r="BC60" s="256"/>
      <c r="BD60" s="256"/>
      <c r="BE60" s="256"/>
      <c r="BF60" s="256"/>
      <c r="BG60" s="256"/>
      <c r="BH60" s="257">
        <f>SUM(BI60:BM60)</f>
        <v>0</v>
      </c>
      <c r="BI60" s="256"/>
      <c r="BJ60" s="256"/>
      <c r="BK60" s="256"/>
      <c r="BL60" s="256"/>
      <c r="BM60" s="258"/>
      <c r="BN60" s="259"/>
      <c r="BO60" s="260">
        <f>SUM(BP60:BU60)</f>
        <v>0</v>
      </c>
      <c r="BP60" s="256"/>
      <c r="BQ60" s="256"/>
      <c r="BR60" s="256"/>
      <c r="BS60" s="256"/>
      <c r="BT60" s="256"/>
      <c r="BU60" s="256"/>
      <c r="BV60" s="257">
        <f>SUM(BW60:CC60)</f>
        <v>4</v>
      </c>
      <c r="BW60" s="256"/>
      <c r="BX60" s="256"/>
      <c r="BY60" s="256"/>
      <c r="BZ60" s="256"/>
      <c r="CA60" s="256"/>
      <c r="CB60" s="256"/>
      <c r="CC60" s="256">
        <f>výdaje!H352</f>
        <v>4</v>
      </c>
      <c r="CD60" s="257">
        <f>SUM(CE60:CI60)</f>
        <v>0</v>
      </c>
      <c r="CE60" s="256"/>
      <c r="CF60" s="256"/>
      <c r="CG60" s="256"/>
      <c r="CH60" s="256"/>
      <c r="CI60" s="256"/>
      <c r="CJ60" s="257">
        <f>SUM(CK60:CL60)</f>
        <v>0</v>
      </c>
      <c r="CK60" s="256"/>
      <c r="CL60" s="256"/>
      <c r="CM60" s="259">
        <f>SUM(CN60:CO60)</f>
        <v>0</v>
      </c>
      <c r="CN60" s="272"/>
      <c r="CO60" s="273"/>
      <c r="CP60" s="259"/>
      <c r="CQ60" s="259"/>
      <c r="CR60" s="259">
        <f>SUM(CS60:CT60)</f>
        <v>0</v>
      </c>
      <c r="CS60" s="261"/>
      <c r="CT60" s="262">
        <f>výdaje!H470</f>
        <v>0</v>
      </c>
      <c r="CU60" s="259"/>
      <c r="CV60" s="259"/>
      <c r="CW60" s="259"/>
      <c r="CX60" s="257">
        <f>CY60+CZ60</f>
        <v>691</v>
      </c>
      <c r="CY60" s="256"/>
      <c r="CZ60" s="256">
        <f>výdaje!H534</f>
        <v>691</v>
      </c>
      <c r="DA60" s="263">
        <f>výdaje!H535</f>
        <v>62</v>
      </c>
      <c r="DB60" s="263"/>
      <c r="DC60" s="264"/>
    </row>
    <row r="61" spans="1:107" ht="12.75" customHeight="1">
      <c r="A61" s="96" t="s">
        <v>231</v>
      </c>
      <c r="B61" s="238"/>
      <c r="C61" s="502">
        <f t="shared" si="53"/>
        <v>1.0854072251715654</v>
      </c>
      <c r="D61" s="504">
        <v>38615</v>
      </c>
      <c r="E61" s="243">
        <f t="shared" si="54"/>
        <v>41913</v>
      </c>
      <c r="F61" s="294"/>
      <c r="G61" s="270">
        <f aca="true" t="shared" si="76" ref="G61:AS61">SUM(G62:G65)</f>
        <v>20461</v>
      </c>
      <c r="H61" s="308">
        <f t="shared" si="76"/>
        <v>4833</v>
      </c>
      <c r="I61" s="308">
        <f t="shared" si="76"/>
        <v>1095</v>
      </c>
      <c r="J61" s="308">
        <f t="shared" si="76"/>
        <v>4718</v>
      </c>
      <c r="K61" s="308">
        <f t="shared" si="76"/>
        <v>1232</v>
      </c>
      <c r="L61" s="308">
        <f t="shared" si="76"/>
        <v>7431</v>
      </c>
      <c r="M61" s="308">
        <f t="shared" si="76"/>
        <v>1152</v>
      </c>
      <c r="N61" s="268">
        <f t="shared" si="76"/>
        <v>767</v>
      </c>
      <c r="O61" s="267">
        <f t="shared" si="76"/>
        <v>139</v>
      </c>
      <c r="P61" s="267">
        <f t="shared" si="76"/>
        <v>0</v>
      </c>
      <c r="Q61" s="267">
        <f t="shared" si="76"/>
        <v>22</v>
      </c>
      <c r="R61" s="267">
        <f t="shared" si="76"/>
        <v>0</v>
      </c>
      <c r="S61" s="267">
        <f t="shared" si="76"/>
        <v>39</v>
      </c>
      <c r="T61" s="267">
        <f t="shared" si="76"/>
        <v>8</v>
      </c>
      <c r="U61" s="267">
        <f t="shared" si="76"/>
        <v>142</v>
      </c>
      <c r="V61" s="267">
        <f t="shared" si="76"/>
        <v>7</v>
      </c>
      <c r="W61" s="267">
        <f t="shared" si="76"/>
        <v>4</v>
      </c>
      <c r="X61" s="267">
        <f t="shared" si="76"/>
        <v>406</v>
      </c>
      <c r="Y61" s="268">
        <f t="shared" si="76"/>
        <v>60</v>
      </c>
      <c r="Z61" s="267">
        <f t="shared" si="76"/>
        <v>0</v>
      </c>
      <c r="AA61" s="267">
        <f t="shared" si="76"/>
        <v>0</v>
      </c>
      <c r="AB61" s="267">
        <f t="shared" si="76"/>
        <v>0</v>
      </c>
      <c r="AC61" s="267">
        <f t="shared" si="76"/>
        <v>0</v>
      </c>
      <c r="AD61" s="267">
        <f t="shared" si="76"/>
        <v>0</v>
      </c>
      <c r="AE61" s="267">
        <f t="shared" si="76"/>
        <v>0</v>
      </c>
      <c r="AF61" s="267">
        <f t="shared" si="76"/>
        <v>0</v>
      </c>
      <c r="AG61" s="267">
        <f t="shared" si="76"/>
        <v>60</v>
      </c>
      <c r="AH61" s="267">
        <f t="shared" si="76"/>
        <v>0</v>
      </c>
      <c r="AI61" s="267">
        <f t="shared" si="76"/>
        <v>0</v>
      </c>
      <c r="AJ61" s="267">
        <f t="shared" si="76"/>
        <v>0</v>
      </c>
      <c r="AK61" s="267">
        <f t="shared" si="76"/>
        <v>0</v>
      </c>
      <c r="AL61" s="309">
        <f t="shared" si="76"/>
        <v>0</v>
      </c>
      <c r="AM61" s="268">
        <f t="shared" si="76"/>
        <v>16830</v>
      </c>
      <c r="AN61" s="268">
        <f t="shared" si="76"/>
        <v>3795</v>
      </c>
      <c r="AO61" s="267">
        <f t="shared" si="76"/>
        <v>944</v>
      </c>
      <c r="AP61" s="267">
        <f t="shared" si="76"/>
        <v>2851</v>
      </c>
      <c r="AQ61" s="238">
        <f t="shared" si="76"/>
        <v>0</v>
      </c>
      <c r="AR61" s="268">
        <f t="shared" si="76"/>
        <v>0</v>
      </c>
      <c r="AS61" s="271">
        <f t="shared" si="76"/>
        <v>0</v>
      </c>
      <c r="AT61" s="96" t="s">
        <v>231</v>
      </c>
      <c r="AU61" s="238"/>
      <c r="AV61" s="502">
        <f t="shared" si="55"/>
        <v>0.12154791792918362</v>
      </c>
      <c r="AW61" s="504">
        <v>11551</v>
      </c>
      <c r="AX61" s="243">
        <f t="shared" si="56"/>
        <v>1404</v>
      </c>
      <c r="AY61" s="247"/>
      <c r="AZ61" s="266">
        <f aca="true" t="shared" si="77" ref="AZ61:CE61">SUM(AZ62:AZ65)</f>
        <v>0</v>
      </c>
      <c r="BA61" s="267">
        <f t="shared" si="77"/>
        <v>0</v>
      </c>
      <c r="BB61" s="267">
        <f t="shared" si="77"/>
        <v>0</v>
      </c>
      <c r="BC61" s="267">
        <f t="shared" si="77"/>
        <v>0</v>
      </c>
      <c r="BD61" s="267">
        <f t="shared" si="77"/>
        <v>0</v>
      </c>
      <c r="BE61" s="267">
        <f t="shared" si="77"/>
        <v>0</v>
      </c>
      <c r="BF61" s="267">
        <f t="shared" si="77"/>
        <v>0</v>
      </c>
      <c r="BG61" s="267">
        <f t="shared" si="77"/>
        <v>0</v>
      </c>
      <c r="BH61" s="268">
        <f t="shared" si="77"/>
        <v>0</v>
      </c>
      <c r="BI61" s="267">
        <f t="shared" si="77"/>
        <v>0</v>
      </c>
      <c r="BJ61" s="267">
        <f t="shared" si="77"/>
        <v>0</v>
      </c>
      <c r="BK61" s="267">
        <f t="shared" si="77"/>
        <v>0</v>
      </c>
      <c r="BL61" s="267">
        <f t="shared" si="77"/>
        <v>0</v>
      </c>
      <c r="BM61" s="269">
        <f t="shared" si="77"/>
        <v>0</v>
      </c>
      <c r="BN61" s="268">
        <f t="shared" si="77"/>
        <v>0</v>
      </c>
      <c r="BO61" s="270">
        <f t="shared" si="77"/>
        <v>0</v>
      </c>
      <c r="BP61" s="267">
        <f t="shared" si="77"/>
        <v>0</v>
      </c>
      <c r="BQ61" s="267">
        <f t="shared" si="77"/>
        <v>0</v>
      </c>
      <c r="BR61" s="267">
        <f t="shared" si="77"/>
        <v>0</v>
      </c>
      <c r="BS61" s="267">
        <f t="shared" si="77"/>
        <v>0</v>
      </c>
      <c r="BT61" s="267">
        <f t="shared" si="77"/>
        <v>0</v>
      </c>
      <c r="BU61" s="267">
        <f t="shared" si="77"/>
        <v>0</v>
      </c>
      <c r="BV61" s="268">
        <f t="shared" si="77"/>
        <v>0</v>
      </c>
      <c r="BW61" s="267">
        <f t="shared" si="77"/>
        <v>0</v>
      </c>
      <c r="BX61" s="267">
        <f t="shared" si="77"/>
        <v>0</v>
      </c>
      <c r="BY61" s="267">
        <f t="shared" si="77"/>
        <v>0</v>
      </c>
      <c r="BZ61" s="267">
        <f t="shared" si="77"/>
        <v>0</v>
      </c>
      <c r="CA61" s="267">
        <f t="shared" si="77"/>
        <v>0</v>
      </c>
      <c r="CB61" s="267">
        <f t="shared" si="77"/>
        <v>0</v>
      </c>
      <c r="CC61" s="267">
        <f t="shared" si="77"/>
        <v>0</v>
      </c>
      <c r="CD61" s="268">
        <f t="shared" si="77"/>
        <v>0</v>
      </c>
      <c r="CE61" s="267">
        <f t="shared" si="77"/>
        <v>0</v>
      </c>
      <c r="CF61" s="267">
        <f aca="true" t="shared" si="78" ref="CF61:DC61">SUM(CF62:CF65)</f>
        <v>0</v>
      </c>
      <c r="CG61" s="267">
        <f t="shared" si="78"/>
        <v>0</v>
      </c>
      <c r="CH61" s="267">
        <f t="shared" si="78"/>
        <v>0</v>
      </c>
      <c r="CI61" s="267">
        <f t="shared" si="78"/>
        <v>0</v>
      </c>
      <c r="CJ61" s="268">
        <f t="shared" si="78"/>
        <v>0</v>
      </c>
      <c r="CK61" s="267">
        <f t="shared" si="78"/>
        <v>0</v>
      </c>
      <c r="CL61" s="267">
        <f t="shared" si="78"/>
        <v>0</v>
      </c>
      <c r="CM61" s="268">
        <f t="shared" si="78"/>
        <v>0</v>
      </c>
      <c r="CN61" s="268">
        <f t="shared" si="78"/>
        <v>0</v>
      </c>
      <c r="CO61" s="268">
        <f t="shared" si="78"/>
        <v>0</v>
      </c>
      <c r="CP61" s="268">
        <f t="shared" si="78"/>
        <v>0</v>
      </c>
      <c r="CQ61" s="268">
        <f t="shared" si="78"/>
        <v>0</v>
      </c>
      <c r="CR61" s="268">
        <f t="shared" si="78"/>
        <v>1404</v>
      </c>
      <c r="CS61" s="268">
        <f t="shared" si="78"/>
        <v>172</v>
      </c>
      <c r="CT61" s="268">
        <f t="shared" si="78"/>
        <v>1232</v>
      </c>
      <c r="CU61" s="268">
        <f t="shared" si="78"/>
        <v>0</v>
      </c>
      <c r="CV61" s="268">
        <f t="shared" si="78"/>
        <v>0</v>
      </c>
      <c r="CW61" s="268">
        <f t="shared" si="78"/>
        <v>0</v>
      </c>
      <c r="CX61" s="268">
        <f t="shared" si="78"/>
        <v>0</v>
      </c>
      <c r="CY61" s="267">
        <f t="shared" si="78"/>
        <v>0</v>
      </c>
      <c r="CZ61" s="267">
        <f t="shared" si="78"/>
        <v>0</v>
      </c>
      <c r="DA61" s="267">
        <f t="shared" si="78"/>
        <v>0</v>
      </c>
      <c r="DB61" s="267">
        <f t="shared" si="78"/>
        <v>0</v>
      </c>
      <c r="DC61" s="271">
        <f t="shared" si="78"/>
        <v>0</v>
      </c>
    </row>
    <row r="62" spans="1:107" ht="12" customHeight="1">
      <c r="A62" s="85"/>
      <c r="B62" s="20" t="s">
        <v>232</v>
      </c>
      <c r="C62" s="506">
        <f t="shared" si="53"/>
        <v>1.1546369322817513</v>
      </c>
      <c r="D62" s="505">
        <v>18385</v>
      </c>
      <c r="E62" s="254">
        <f t="shared" si="54"/>
        <v>21228</v>
      </c>
      <c r="F62" s="302"/>
      <c r="G62" s="303">
        <f>SUM(H62:M62)</f>
        <v>20461</v>
      </c>
      <c r="H62" s="256">
        <f>příjmy!H6</f>
        <v>4833</v>
      </c>
      <c r="I62" s="256">
        <f>příjmy!H7</f>
        <v>1095</v>
      </c>
      <c r="J62" s="256">
        <f>příjmy!H8</f>
        <v>4718</v>
      </c>
      <c r="K62" s="256">
        <f>příjmy!H9</f>
        <v>1232</v>
      </c>
      <c r="L62" s="256">
        <f>příjmy!H10</f>
        <v>7431</v>
      </c>
      <c r="M62" s="256">
        <f>příjmy!H11</f>
        <v>1152</v>
      </c>
      <c r="N62" s="304">
        <f>SUM(O62:X62)</f>
        <v>707</v>
      </c>
      <c r="O62" s="256">
        <f>příjmy!H21</f>
        <v>79</v>
      </c>
      <c r="P62" s="256"/>
      <c r="Q62" s="256">
        <f>příjmy!H25</f>
        <v>22</v>
      </c>
      <c r="R62" s="256"/>
      <c r="S62" s="256">
        <f>příjmy!H27</f>
        <v>39</v>
      </c>
      <c r="T62" s="256">
        <f>příjmy!H28</f>
        <v>8</v>
      </c>
      <c r="U62" s="256">
        <f>příjmy!H29</f>
        <v>142</v>
      </c>
      <c r="V62" s="305">
        <f>příjmy!H32</f>
        <v>7</v>
      </c>
      <c r="W62" s="256">
        <f>příjmy!H33</f>
        <v>4</v>
      </c>
      <c r="X62" s="256">
        <f>příjmy!H23</f>
        <v>406</v>
      </c>
      <c r="Y62" s="304">
        <f>SUM(Z62:AK62)</f>
        <v>60</v>
      </c>
      <c r="Z62" s="256"/>
      <c r="AA62" s="256"/>
      <c r="AB62" s="256"/>
      <c r="AC62" s="256"/>
      <c r="AD62" s="256"/>
      <c r="AE62" s="256"/>
      <c r="AF62" s="256"/>
      <c r="AG62" s="256">
        <f>příjmy!H84</f>
        <v>60</v>
      </c>
      <c r="AH62" s="256"/>
      <c r="AI62" s="256"/>
      <c r="AJ62" s="256"/>
      <c r="AK62" s="256"/>
      <c r="AL62" s="306"/>
      <c r="AM62" s="259"/>
      <c r="AN62" s="304">
        <f>SUM(AO62:AQ62)</f>
        <v>0</v>
      </c>
      <c r="AO62" s="256"/>
      <c r="AP62" s="256"/>
      <c r="AQ62" s="307"/>
      <c r="AR62" s="259"/>
      <c r="AS62" s="264"/>
      <c r="AT62" s="85"/>
      <c r="AU62" s="20" t="s">
        <v>232</v>
      </c>
      <c r="AV62" s="506">
        <f t="shared" si="55"/>
        <v>0.9943342776203966</v>
      </c>
      <c r="AW62" s="505">
        <v>1412</v>
      </c>
      <c r="AX62" s="254">
        <f t="shared" si="56"/>
        <v>1404</v>
      </c>
      <c r="AY62" s="20"/>
      <c r="AZ62" s="255">
        <f>SUM(BA62:BG62)</f>
        <v>0</v>
      </c>
      <c r="BA62" s="256"/>
      <c r="BB62" s="256"/>
      <c r="BC62" s="256"/>
      <c r="BD62" s="256"/>
      <c r="BE62" s="256"/>
      <c r="BF62" s="256"/>
      <c r="BG62" s="256"/>
      <c r="BH62" s="257">
        <f>SUM(BI62:BM62)</f>
        <v>0</v>
      </c>
      <c r="BI62" s="256"/>
      <c r="BJ62" s="256"/>
      <c r="BK62" s="256"/>
      <c r="BL62" s="256"/>
      <c r="BM62" s="258"/>
      <c r="BN62" s="259"/>
      <c r="BO62" s="260">
        <f>SUM(BP62:BU62)</f>
        <v>0</v>
      </c>
      <c r="BP62" s="256"/>
      <c r="BQ62" s="256"/>
      <c r="BR62" s="256"/>
      <c r="BS62" s="256"/>
      <c r="BT62" s="256"/>
      <c r="BU62" s="256"/>
      <c r="BV62" s="257">
        <f>SUM(BW62:CC62)</f>
        <v>0</v>
      </c>
      <c r="BW62" s="256"/>
      <c r="BX62" s="256"/>
      <c r="BY62" s="256"/>
      <c r="BZ62" s="256"/>
      <c r="CA62" s="256"/>
      <c r="CB62" s="256"/>
      <c r="CC62" s="256"/>
      <c r="CD62" s="257">
        <f>SUM(CE62:CI62)</f>
        <v>0</v>
      </c>
      <c r="CE62" s="256"/>
      <c r="CF62" s="256"/>
      <c r="CG62" s="256"/>
      <c r="CH62" s="256"/>
      <c r="CI62" s="256"/>
      <c r="CJ62" s="257">
        <f>SUM(CK62:CL62)</f>
        <v>0</v>
      </c>
      <c r="CK62" s="256"/>
      <c r="CL62" s="256"/>
      <c r="CM62" s="259">
        <f>SUM(CN62:CO62)</f>
        <v>0</v>
      </c>
      <c r="CN62" s="261"/>
      <c r="CO62" s="262"/>
      <c r="CP62" s="259"/>
      <c r="CQ62" s="259"/>
      <c r="CR62" s="259">
        <f>SUM(CS62:CT62)</f>
        <v>1404</v>
      </c>
      <c r="CS62" s="261">
        <f>výdaje!H474</f>
        <v>172</v>
      </c>
      <c r="CT62" s="262">
        <f>výdaje!H461</f>
        <v>1232</v>
      </c>
      <c r="CU62" s="259"/>
      <c r="CV62" s="259"/>
      <c r="CW62" s="259"/>
      <c r="CX62" s="257">
        <f>CY62+CZ62</f>
        <v>0</v>
      </c>
      <c r="CY62" s="256"/>
      <c r="CZ62" s="256"/>
      <c r="DA62" s="263"/>
      <c r="DB62" s="263"/>
      <c r="DC62" s="264"/>
    </row>
    <row r="63" spans="1:107" ht="12" customHeight="1">
      <c r="A63" s="85"/>
      <c r="B63" s="20" t="s">
        <v>233</v>
      </c>
      <c r="C63" s="506">
        <f t="shared" si="53"/>
        <v>1.1338235294117647</v>
      </c>
      <c r="D63" s="505">
        <v>3400</v>
      </c>
      <c r="E63" s="254">
        <f t="shared" si="54"/>
        <v>3855</v>
      </c>
      <c r="F63" s="302"/>
      <c r="G63" s="303">
        <f>SUM(H63:M63)</f>
        <v>0</v>
      </c>
      <c r="H63" s="256"/>
      <c r="I63" s="256"/>
      <c r="J63" s="256"/>
      <c r="K63" s="256"/>
      <c r="L63" s="256"/>
      <c r="M63" s="256"/>
      <c r="N63" s="304">
        <f>SUM(O63:X63)</f>
        <v>60</v>
      </c>
      <c r="O63" s="256">
        <f>příjmy!H22</f>
        <v>60</v>
      </c>
      <c r="P63" s="256"/>
      <c r="Q63" s="256"/>
      <c r="R63" s="256"/>
      <c r="S63" s="256"/>
      <c r="T63" s="256"/>
      <c r="U63" s="256"/>
      <c r="V63" s="305"/>
      <c r="W63" s="256"/>
      <c r="X63" s="256"/>
      <c r="Y63" s="304">
        <f>SUM(Z63:AK63)</f>
        <v>0</v>
      </c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306"/>
      <c r="AM63" s="259"/>
      <c r="AN63" s="304">
        <f>SUM(AO63:AQ63)</f>
        <v>3795</v>
      </c>
      <c r="AO63" s="256">
        <f>příjmy!H133</f>
        <v>944</v>
      </c>
      <c r="AP63" s="256">
        <f>příjmy!H134</f>
        <v>2851</v>
      </c>
      <c r="AQ63" s="307"/>
      <c r="AR63" s="259"/>
      <c r="AS63" s="264"/>
      <c r="AT63" s="85"/>
      <c r="AU63" s="20" t="s">
        <v>233</v>
      </c>
      <c r="AV63" s="506" t="str">
        <f t="shared" si="55"/>
        <v>*</v>
      </c>
      <c r="AW63" s="505">
        <v>0</v>
      </c>
      <c r="AX63" s="254">
        <f t="shared" si="56"/>
        <v>0</v>
      </c>
      <c r="AY63" s="20"/>
      <c r="AZ63" s="255">
        <f>SUM(BA63:BG63)</f>
        <v>0</v>
      </c>
      <c r="BA63" s="256"/>
      <c r="BB63" s="256"/>
      <c r="BC63" s="256"/>
      <c r="BD63" s="256"/>
      <c r="BE63" s="256"/>
      <c r="BF63" s="256"/>
      <c r="BG63" s="256"/>
      <c r="BH63" s="257">
        <f>SUM(BI63:BM63)</f>
        <v>0</v>
      </c>
      <c r="BI63" s="256"/>
      <c r="BJ63" s="256"/>
      <c r="BK63" s="256"/>
      <c r="BL63" s="256"/>
      <c r="BM63" s="258"/>
      <c r="BN63" s="259"/>
      <c r="BO63" s="260">
        <f>SUM(BP63:BU63)</f>
        <v>0</v>
      </c>
      <c r="BP63" s="256"/>
      <c r="BQ63" s="256"/>
      <c r="BR63" s="256"/>
      <c r="BS63" s="256"/>
      <c r="BT63" s="256"/>
      <c r="BU63" s="256"/>
      <c r="BV63" s="257">
        <f>SUM(BW63:CC63)</f>
        <v>0</v>
      </c>
      <c r="BW63" s="256"/>
      <c r="BX63" s="256"/>
      <c r="BY63" s="256"/>
      <c r="BZ63" s="256"/>
      <c r="CA63" s="256"/>
      <c r="CB63" s="256"/>
      <c r="CC63" s="256"/>
      <c r="CD63" s="257">
        <f>SUM(CE63:CI63)</f>
        <v>0</v>
      </c>
      <c r="CE63" s="256"/>
      <c r="CF63" s="256"/>
      <c r="CG63" s="256"/>
      <c r="CH63" s="256"/>
      <c r="CI63" s="256"/>
      <c r="CJ63" s="257">
        <f>SUM(CK63:CL63)</f>
        <v>0</v>
      </c>
      <c r="CK63" s="256"/>
      <c r="CL63" s="256"/>
      <c r="CM63" s="259">
        <f>SUM(CN63:CO63)</f>
        <v>0</v>
      </c>
      <c r="CN63" s="265"/>
      <c r="CO63" s="258"/>
      <c r="CP63" s="259"/>
      <c r="CQ63" s="259"/>
      <c r="CR63" s="259">
        <f>SUM(CS63:CT63)</f>
        <v>0</v>
      </c>
      <c r="CS63" s="265"/>
      <c r="CT63" s="258"/>
      <c r="CU63" s="259"/>
      <c r="CV63" s="259"/>
      <c r="CW63" s="259"/>
      <c r="CX63" s="257">
        <f>CY63+CZ63</f>
        <v>0</v>
      </c>
      <c r="CY63" s="256"/>
      <c r="CZ63" s="256"/>
      <c r="DA63" s="263"/>
      <c r="DB63" s="263"/>
      <c r="DC63" s="264"/>
    </row>
    <row r="64" spans="1:107" ht="9.75" customHeight="1">
      <c r="A64" s="85"/>
      <c r="B64" s="20" t="s">
        <v>234</v>
      </c>
      <c r="C64" s="506" t="str">
        <f t="shared" si="53"/>
        <v>*</v>
      </c>
      <c r="D64" s="505">
        <v>0</v>
      </c>
      <c r="E64" s="254">
        <f t="shared" si="54"/>
        <v>0</v>
      </c>
      <c r="F64" s="302"/>
      <c r="G64" s="303">
        <f>SUM(H64:M64)</f>
        <v>0</v>
      </c>
      <c r="H64" s="278"/>
      <c r="I64" s="278"/>
      <c r="J64" s="278"/>
      <c r="K64" s="278"/>
      <c r="L64" s="278"/>
      <c r="M64" s="278"/>
      <c r="N64" s="304">
        <f>SUM(O64:X64)</f>
        <v>0</v>
      </c>
      <c r="O64" s="278"/>
      <c r="P64" s="278"/>
      <c r="Q64" s="278"/>
      <c r="R64" s="278"/>
      <c r="S64" s="278"/>
      <c r="T64" s="278"/>
      <c r="U64" s="278"/>
      <c r="V64" s="313"/>
      <c r="W64" s="278"/>
      <c r="X64" s="278"/>
      <c r="Y64" s="304">
        <f>SUM(Z64:AK64)</f>
        <v>0</v>
      </c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306"/>
      <c r="AM64" s="259"/>
      <c r="AN64" s="304">
        <f>SUM(AO64:AQ64)</f>
        <v>0</v>
      </c>
      <c r="AO64" s="278"/>
      <c r="AP64" s="278"/>
      <c r="AQ64" s="318"/>
      <c r="AR64" s="259"/>
      <c r="AS64" s="264"/>
      <c r="AT64" s="85"/>
      <c r="AU64" s="20" t="s">
        <v>234</v>
      </c>
      <c r="AV64" s="506" t="str">
        <f t="shared" si="55"/>
        <v>*</v>
      </c>
      <c r="AW64" s="505">
        <v>0</v>
      </c>
      <c r="AX64" s="254">
        <f t="shared" si="56"/>
        <v>0</v>
      </c>
      <c r="AY64" s="20"/>
      <c r="AZ64" s="255">
        <f>SUM(BA64:BG64)</f>
        <v>0</v>
      </c>
      <c r="BA64" s="278"/>
      <c r="BB64" s="278"/>
      <c r="BC64" s="278"/>
      <c r="BD64" s="278"/>
      <c r="BE64" s="278"/>
      <c r="BF64" s="278"/>
      <c r="BG64" s="278"/>
      <c r="BH64" s="282">
        <f>SUM(BI64:BM64)</f>
        <v>0</v>
      </c>
      <c r="BI64" s="278"/>
      <c r="BJ64" s="278"/>
      <c r="BK64" s="278"/>
      <c r="BL64" s="278"/>
      <c r="BM64" s="279"/>
      <c r="BN64" s="283"/>
      <c r="BO64" s="284">
        <f>SUM(BP64:BU64)</f>
        <v>0</v>
      </c>
      <c r="BP64" s="278"/>
      <c r="BQ64" s="278"/>
      <c r="BR64" s="278"/>
      <c r="BS64" s="278"/>
      <c r="BT64" s="278"/>
      <c r="BU64" s="278"/>
      <c r="BV64" s="282">
        <f>SUM(BW64:CC64)</f>
        <v>0</v>
      </c>
      <c r="BW64" s="278"/>
      <c r="BX64" s="278"/>
      <c r="BY64" s="278"/>
      <c r="BZ64" s="278"/>
      <c r="CA64" s="278"/>
      <c r="CB64" s="278"/>
      <c r="CC64" s="278"/>
      <c r="CD64" s="282">
        <f>SUM(CE64:CI64)</f>
        <v>0</v>
      </c>
      <c r="CE64" s="278"/>
      <c r="CF64" s="278"/>
      <c r="CG64" s="278"/>
      <c r="CH64" s="278"/>
      <c r="CI64" s="278"/>
      <c r="CJ64" s="282">
        <f>SUM(CK64:CL64)</f>
        <v>0</v>
      </c>
      <c r="CK64" s="278"/>
      <c r="CL64" s="278"/>
      <c r="CM64" s="283">
        <f>SUM(CN64:CO64)</f>
        <v>0</v>
      </c>
      <c r="CN64" s="265"/>
      <c r="CO64" s="258"/>
      <c r="CP64" s="283"/>
      <c r="CQ64" s="283"/>
      <c r="CR64" s="283">
        <f>SUM(CS64:CT64)</f>
        <v>0</v>
      </c>
      <c r="CS64" s="265"/>
      <c r="CT64" s="258"/>
      <c r="CU64" s="283"/>
      <c r="CV64" s="283"/>
      <c r="CW64" s="283"/>
      <c r="CX64" s="282">
        <f>CY64+CZ64</f>
        <v>0</v>
      </c>
      <c r="CY64" s="278"/>
      <c r="CZ64" s="278"/>
      <c r="DA64" s="263"/>
      <c r="DB64" s="263"/>
      <c r="DC64" s="285"/>
    </row>
    <row r="65" spans="1:107" ht="11.25" customHeight="1">
      <c r="A65" s="86"/>
      <c r="B65" s="239" t="s">
        <v>235</v>
      </c>
      <c r="C65" s="506">
        <f t="shared" si="53"/>
        <v>1</v>
      </c>
      <c r="D65" s="505">
        <v>16830</v>
      </c>
      <c r="E65" s="254">
        <f t="shared" si="54"/>
        <v>16830</v>
      </c>
      <c r="F65" s="302"/>
      <c r="G65" s="303">
        <f>SUM(H65:M65)</f>
        <v>0</v>
      </c>
      <c r="H65" s="286"/>
      <c r="I65" s="286"/>
      <c r="J65" s="286"/>
      <c r="K65" s="286"/>
      <c r="L65" s="286"/>
      <c r="M65" s="286"/>
      <c r="N65" s="304">
        <f>SUM(O65:X65)</f>
        <v>0</v>
      </c>
      <c r="O65" s="286"/>
      <c r="P65" s="286"/>
      <c r="Q65" s="286"/>
      <c r="R65" s="286"/>
      <c r="S65" s="286"/>
      <c r="T65" s="286"/>
      <c r="U65" s="286"/>
      <c r="V65" s="319"/>
      <c r="W65" s="286"/>
      <c r="X65" s="286"/>
      <c r="Y65" s="320">
        <f>SUM(Z65:AK65)</f>
        <v>0</v>
      </c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>
        <f>příjmy!H111</f>
        <v>0</v>
      </c>
      <c r="AK65" s="286"/>
      <c r="AL65" s="321"/>
      <c r="AM65" s="289">
        <f>příjmy!H128+příjmy!H127</f>
        <v>16830</v>
      </c>
      <c r="AN65" s="320">
        <f>SUM(AO65:AQ65)</f>
        <v>0</v>
      </c>
      <c r="AO65" s="286"/>
      <c r="AP65" s="286"/>
      <c r="AQ65" s="322"/>
      <c r="AR65" s="289"/>
      <c r="AS65" s="293"/>
      <c r="AT65" s="86"/>
      <c r="AU65" s="239" t="s">
        <v>235</v>
      </c>
      <c r="AV65" s="506" t="str">
        <f t="shared" si="55"/>
        <v>*</v>
      </c>
      <c r="AW65" s="505">
        <v>10139</v>
      </c>
      <c r="AX65" s="254">
        <f t="shared" si="56"/>
        <v>0</v>
      </c>
      <c r="AY65" s="20"/>
      <c r="AZ65" s="255">
        <f>SUM(BA65:BG65)</f>
        <v>0</v>
      </c>
      <c r="BA65" s="286"/>
      <c r="BB65" s="286"/>
      <c r="BC65" s="286"/>
      <c r="BD65" s="286"/>
      <c r="BE65" s="286"/>
      <c r="BF65" s="286"/>
      <c r="BG65" s="286"/>
      <c r="BH65" s="287">
        <f>SUM(BI65:BM65)</f>
        <v>0</v>
      </c>
      <c r="BI65" s="286"/>
      <c r="BJ65" s="286"/>
      <c r="BK65" s="286"/>
      <c r="BL65" s="286"/>
      <c r="BM65" s="288"/>
      <c r="BN65" s="289"/>
      <c r="BO65" s="290">
        <f>SUM(BP65:BU65)</f>
        <v>0</v>
      </c>
      <c r="BP65" s="286"/>
      <c r="BQ65" s="286"/>
      <c r="BR65" s="286"/>
      <c r="BS65" s="286"/>
      <c r="BT65" s="286"/>
      <c r="BU65" s="286"/>
      <c r="BV65" s="287">
        <f>SUM(BW65:CC65)</f>
        <v>0</v>
      </c>
      <c r="BW65" s="286"/>
      <c r="BX65" s="286"/>
      <c r="BY65" s="286"/>
      <c r="BZ65" s="286"/>
      <c r="CA65" s="286"/>
      <c r="CB65" s="286"/>
      <c r="CC65" s="286">
        <f>výdaje!H354</f>
        <v>0</v>
      </c>
      <c r="CD65" s="287">
        <f>SUM(CE65:CI65)</f>
        <v>0</v>
      </c>
      <c r="CE65" s="286"/>
      <c r="CF65" s="286"/>
      <c r="CG65" s="286"/>
      <c r="CH65" s="286"/>
      <c r="CI65" s="286"/>
      <c r="CJ65" s="287">
        <f>SUM(CK65:CL65)</f>
        <v>0</v>
      </c>
      <c r="CK65" s="286"/>
      <c r="CL65" s="286"/>
      <c r="CM65" s="289">
        <f>SUM(CN65:CO65)</f>
        <v>0</v>
      </c>
      <c r="CN65" s="291"/>
      <c r="CO65" s="288"/>
      <c r="CP65" s="289"/>
      <c r="CQ65" s="289"/>
      <c r="CR65" s="289">
        <f>SUM(CS65:CT65)</f>
        <v>0</v>
      </c>
      <c r="CS65" s="291"/>
      <c r="CT65" s="288"/>
      <c r="CU65" s="289"/>
      <c r="CV65" s="289">
        <f>výdaje!H518</f>
        <v>0</v>
      </c>
      <c r="CW65" s="289"/>
      <c r="CX65" s="287">
        <f>CY65+CZ65</f>
        <v>0</v>
      </c>
      <c r="CY65" s="286"/>
      <c r="CZ65" s="286"/>
      <c r="DA65" s="292">
        <f>výdaje!H553+výdaje!H554</f>
        <v>0</v>
      </c>
      <c r="DB65" s="292"/>
      <c r="DC65" s="293"/>
    </row>
  </sheetData>
  <sheetProtection/>
  <printOptions/>
  <pageMargins left="0.31496062874794006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F45">
      <selection activeCell="A1" sqref="A1"/>
    </sheetView>
  </sheetViews>
  <sheetFormatPr defaultColWidth="9.140625" defaultRowHeight="12.75"/>
  <cols>
    <col min="1" max="1" width="38.28125" style="0" hidden="1" customWidth="1"/>
    <col min="2" max="2" width="13.57421875" style="0" hidden="1" customWidth="1"/>
    <col min="3" max="3" width="14.421875" style="0" hidden="1" customWidth="1"/>
    <col min="4" max="4" width="14.8515625" style="0" hidden="1" customWidth="1"/>
    <col min="5" max="5" width="15.00390625" style="634" hidden="1" customWidth="1"/>
    <col min="6" max="6" width="30.00390625" style="0" customWidth="1"/>
    <col min="7" max="23" width="5.7109375" style="0" customWidth="1"/>
  </cols>
  <sheetData>
    <row r="1" spans="6:13" ht="18" customHeight="1">
      <c r="F1" s="638" t="s">
        <v>0</v>
      </c>
      <c r="G1" s="639"/>
      <c r="H1" s="639"/>
      <c r="I1" s="639"/>
      <c r="J1" s="639"/>
      <c r="K1" s="639"/>
      <c r="L1" s="639"/>
      <c r="M1" s="639"/>
    </row>
    <row r="2" spans="1:2" ht="12.75" customHeight="1">
      <c r="A2" s="20" t="s">
        <v>178</v>
      </c>
      <c r="B2" s="108"/>
    </row>
    <row r="3" spans="1:20" ht="117.75" customHeight="1">
      <c r="A3" s="20" t="s">
        <v>180</v>
      </c>
      <c r="B3" s="108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1"/>
      <c r="S3" s="641"/>
      <c r="T3" s="641"/>
    </row>
    <row r="4" spans="1:6" ht="15.75" hidden="1">
      <c r="A4" s="20" t="s">
        <v>183</v>
      </c>
      <c r="B4" s="108"/>
      <c r="F4" s="635"/>
    </row>
    <row r="5" spans="1:20" ht="15.75" hidden="1">
      <c r="A5" s="20" t="s">
        <v>184</v>
      </c>
      <c r="B5" s="108"/>
      <c r="F5" s="637"/>
      <c r="G5" s="644" t="str">
        <f aca="true" t="shared" si="0" ref="G5:T5">CONCATENATE("položky!$AV",G4,":$DC",G4)</f>
        <v>položky!$AV:$DC</v>
      </c>
      <c r="H5" s="644" t="str">
        <f t="shared" si="0"/>
        <v>položky!$AV:$DC</v>
      </c>
      <c r="I5" s="644" t="str">
        <f t="shared" si="0"/>
        <v>položky!$AV:$DC</v>
      </c>
      <c r="J5" s="644" t="str">
        <f t="shared" si="0"/>
        <v>položky!$AV:$DC</v>
      </c>
      <c r="K5" s="644" t="str">
        <f t="shared" si="0"/>
        <v>položky!$AV:$DC</v>
      </c>
      <c r="L5" s="644" t="str">
        <f t="shared" si="0"/>
        <v>položky!$AV:$DC</v>
      </c>
      <c r="M5" s="644" t="str">
        <f t="shared" si="0"/>
        <v>položky!$AV:$DC</v>
      </c>
      <c r="N5" s="644" t="str">
        <f t="shared" si="0"/>
        <v>položky!$AV:$DC</v>
      </c>
      <c r="O5" s="644" t="str">
        <f t="shared" si="0"/>
        <v>položky!$AV:$DC</v>
      </c>
      <c r="P5" s="644" t="str">
        <f t="shared" si="0"/>
        <v>položky!$AV:$DC</v>
      </c>
      <c r="Q5" s="644" t="str">
        <f t="shared" si="0"/>
        <v>položky!$AV:$DC</v>
      </c>
      <c r="R5" s="644" t="str">
        <f t="shared" si="0"/>
        <v>položky!$AV:$DC</v>
      </c>
      <c r="S5" s="644" t="str">
        <f t="shared" si="0"/>
        <v>položky!$AV:$DC</v>
      </c>
      <c r="T5" s="644" t="str">
        <f t="shared" si="0"/>
        <v>položky!$AV:$DC</v>
      </c>
    </row>
    <row r="6" spans="1:6" ht="12.75" customHeight="1">
      <c r="A6" s="482" t="s">
        <v>186</v>
      </c>
      <c r="B6" s="108"/>
      <c r="F6" s="643" t="str">
        <f>CONCATENATE(B26," ",C26," ",D26)</f>
        <v>  </v>
      </c>
    </row>
    <row r="7" spans="1:6" ht="12.75" customHeight="1">
      <c r="A7" s="483" t="s">
        <v>187</v>
      </c>
      <c r="B7" s="108"/>
      <c r="F7" s="643" t="str">
        <f>CONCATENATE(B27," ",C27," ",D27)</f>
        <v>  </v>
      </c>
    </row>
    <row r="8" spans="1:6" ht="12.75" customHeight="1">
      <c r="A8" s="484" t="s">
        <v>188</v>
      </c>
      <c r="B8" s="108"/>
      <c r="F8" s="645" t="str">
        <f>CONCATENATE(B28," ",C28," ",D28)</f>
        <v>  </v>
      </c>
    </row>
    <row r="9" spans="1:6" ht="12.75" customHeight="1">
      <c r="A9" s="484" t="s">
        <v>189</v>
      </c>
      <c r="B9" s="108"/>
      <c r="F9" s="643"/>
    </row>
    <row r="10" spans="1:6" ht="12.75" customHeight="1">
      <c r="A10" s="20" t="s">
        <v>190</v>
      </c>
      <c r="B10" s="108"/>
      <c r="F10" s="645" t="str">
        <f aca="true" t="shared" si="1" ref="F10:F41">CONCATENATE(B30," ",C30," ",D30)</f>
        <v>  </v>
      </c>
    </row>
    <row r="11" spans="1:6" ht="12.75" customHeight="1">
      <c r="A11" s="20" t="s">
        <v>191</v>
      </c>
      <c r="B11" s="108"/>
      <c r="F11" s="643" t="str">
        <f t="shared" si="1"/>
        <v>  </v>
      </c>
    </row>
    <row r="12" spans="1:6" ht="12.75" customHeight="1">
      <c r="A12" s="20" t="s">
        <v>192</v>
      </c>
      <c r="B12" s="108"/>
      <c r="F12" s="643" t="str">
        <f t="shared" si="1"/>
        <v>  </v>
      </c>
    </row>
    <row r="13" spans="1:6" ht="12.75" customHeight="1">
      <c r="A13" s="20" t="s">
        <v>194</v>
      </c>
      <c r="B13" s="108"/>
      <c r="F13" s="643" t="str">
        <f t="shared" si="1"/>
        <v>  </v>
      </c>
    </row>
    <row r="14" spans="1:6" ht="12.75" customHeight="1">
      <c r="A14" s="20" t="s">
        <v>195</v>
      </c>
      <c r="B14" s="108"/>
      <c r="F14" s="643" t="str">
        <f t="shared" si="1"/>
        <v>  </v>
      </c>
    </row>
    <row r="15" spans="1:6" ht="12.75" customHeight="1">
      <c r="A15" s="20" t="s">
        <v>196</v>
      </c>
      <c r="B15" s="108"/>
      <c r="F15" s="643" t="str">
        <f t="shared" si="1"/>
        <v>  </v>
      </c>
    </row>
    <row r="16" spans="1:6" ht="12.75" customHeight="1">
      <c r="A16" s="20" t="s">
        <v>197</v>
      </c>
      <c r="B16" s="108"/>
      <c r="F16" s="643" t="str">
        <f t="shared" si="1"/>
        <v>  </v>
      </c>
    </row>
    <row r="17" spans="1:6" ht="12.75" customHeight="1">
      <c r="A17" s="20" t="s">
        <v>199</v>
      </c>
      <c r="B17" s="108"/>
      <c r="F17" s="643" t="str">
        <f t="shared" si="1"/>
        <v>  </v>
      </c>
    </row>
    <row r="18" spans="1:6" ht="12.75" customHeight="1">
      <c r="A18" s="20" t="s">
        <v>200</v>
      </c>
      <c r="B18" s="108"/>
      <c r="F18" s="645" t="str">
        <f t="shared" si="1"/>
        <v>  </v>
      </c>
    </row>
    <row r="19" spans="1:6" ht="12.75" customHeight="1">
      <c r="A19" s="20" t="s">
        <v>201</v>
      </c>
      <c r="B19" s="108"/>
      <c r="F19" s="643" t="str">
        <f t="shared" si="1"/>
        <v>  </v>
      </c>
    </row>
    <row r="20" spans="1:6" ht="12.75" customHeight="1">
      <c r="A20" s="20" t="s">
        <v>202</v>
      </c>
      <c r="F20" s="643" t="str">
        <f t="shared" si="1"/>
        <v>  </v>
      </c>
    </row>
    <row r="21" spans="1:6" ht="12.75" customHeight="1">
      <c r="A21" s="20" t="s">
        <v>203</v>
      </c>
      <c r="F21" s="643" t="str">
        <f t="shared" si="1"/>
        <v>  </v>
      </c>
    </row>
    <row r="22" spans="1:6" ht="12.75" customHeight="1">
      <c r="A22" s="20" t="s">
        <v>204</v>
      </c>
      <c r="F22" s="643" t="str">
        <f t="shared" si="1"/>
        <v>  </v>
      </c>
    </row>
    <row r="23" spans="1:6" ht="12.75" customHeight="1">
      <c r="A23" s="20" t="s">
        <v>205</v>
      </c>
      <c r="F23" s="643" t="str">
        <f t="shared" si="1"/>
        <v>  </v>
      </c>
    </row>
    <row r="24" spans="1:6" ht="12.75" customHeight="1">
      <c r="A24" s="20" t="s">
        <v>206</v>
      </c>
      <c r="E24" s="636"/>
      <c r="F24" s="645" t="str">
        <f t="shared" si="1"/>
        <v>  </v>
      </c>
    </row>
    <row r="25" spans="1:6" s="637" customFormat="1" ht="12.75" customHeight="1">
      <c r="A25" s="20" t="s">
        <v>207</v>
      </c>
      <c r="F25" s="645" t="str">
        <f t="shared" si="1"/>
        <v>  </v>
      </c>
    </row>
    <row r="26" spans="1:6" ht="12.75" customHeight="1">
      <c r="A26" s="20" t="s">
        <v>208</v>
      </c>
      <c r="E26" s="633"/>
      <c r="F26" s="643" t="str">
        <f t="shared" si="1"/>
        <v>  </v>
      </c>
    </row>
    <row r="27" spans="1:6" ht="12.75" customHeight="1">
      <c r="A27" s="20" t="s">
        <v>210</v>
      </c>
      <c r="F27" s="643" t="str">
        <f t="shared" si="1"/>
        <v>  </v>
      </c>
    </row>
    <row r="28" spans="1:6" ht="12.75" customHeight="1">
      <c r="A28" s="20" t="s">
        <v>211</v>
      </c>
      <c r="F28" s="643" t="str">
        <f t="shared" si="1"/>
        <v>  </v>
      </c>
    </row>
    <row r="29" spans="1:6" ht="12.75" customHeight="1">
      <c r="A29" s="20" t="s">
        <v>212</v>
      </c>
      <c r="F29" s="643" t="str">
        <f t="shared" si="1"/>
        <v>  </v>
      </c>
    </row>
    <row r="30" spans="1:6" ht="12.75" customHeight="1">
      <c r="A30" s="20" t="s">
        <v>213</v>
      </c>
      <c r="F30" s="643" t="str">
        <f t="shared" si="1"/>
        <v>  </v>
      </c>
    </row>
    <row r="31" spans="1:6" ht="12.75" customHeight="1">
      <c r="A31" s="20" t="s">
        <v>215</v>
      </c>
      <c r="F31" s="643" t="str">
        <f t="shared" si="1"/>
        <v>  </v>
      </c>
    </row>
    <row r="32" spans="1:6" ht="12.75" customHeight="1">
      <c r="A32" s="20" t="s">
        <v>216</v>
      </c>
      <c r="F32" s="645" t="str">
        <f t="shared" si="1"/>
        <v>  </v>
      </c>
    </row>
    <row r="33" spans="1:6" ht="12.75" customHeight="1">
      <c r="A33" s="20" t="s">
        <v>217</v>
      </c>
      <c r="F33" s="643" t="str">
        <f t="shared" si="1"/>
        <v>  </v>
      </c>
    </row>
    <row r="34" spans="1:6" ht="12.75" customHeight="1">
      <c r="A34" s="20" t="s">
        <v>218</v>
      </c>
      <c r="F34" s="643" t="str">
        <f t="shared" si="1"/>
        <v>  </v>
      </c>
    </row>
    <row r="35" spans="1:6" ht="12.75" customHeight="1">
      <c r="A35" s="20" t="s">
        <v>219</v>
      </c>
      <c r="F35" s="643" t="str">
        <f t="shared" si="1"/>
        <v>  </v>
      </c>
    </row>
    <row r="36" spans="1:6" ht="12.75" customHeight="1">
      <c r="A36" s="20" t="s">
        <v>220</v>
      </c>
      <c r="F36" s="643" t="str">
        <f t="shared" si="1"/>
        <v>  </v>
      </c>
    </row>
    <row r="37" spans="1:6" ht="12.75" customHeight="1">
      <c r="A37" s="20" t="s">
        <v>221</v>
      </c>
      <c r="F37" s="643" t="str">
        <f t="shared" si="1"/>
        <v>  </v>
      </c>
    </row>
    <row r="38" spans="1:6" ht="12.75" customHeight="1">
      <c r="A38" s="20" t="s">
        <v>222</v>
      </c>
      <c r="F38" s="643" t="str">
        <f t="shared" si="1"/>
        <v>  </v>
      </c>
    </row>
    <row r="39" spans="1:6" ht="12.75" customHeight="1">
      <c r="A39" s="20" t="s">
        <v>223</v>
      </c>
      <c r="F39" s="643" t="str">
        <f t="shared" si="1"/>
        <v>  </v>
      </c>
    </row>
    <row r="40" spans="1:6" ht="12.75" customHeight="1">
      <c r="A40" s="20" t="s">
        <v>224</v>
      </c>
      <c r="F40" s="645" t="str">
        <f t="shared" si="1"/>
        <v>  </v>
      </c>
    </row>
    <row r="41" spans="1:6" ht="12.75" customHeight="1">
      <c r="A41" s="20" t="s">
        <v>225</v>
      </c>
      <c r="F41" s="643" t="str">
        <f t="shared" si="1"/>
        <v>  </v>
      </c>
    </row>
    <row r="42" spans="1:6" ht="12.75" customHeight="1">
      <c r="A42" s="20" t="s">
        <v>226</v>
      </c>
      <c r="F42" s="643" t="str">
        <f aca="true" t="shared" si="2" ref="F42:F65">CONCATENATE(B62," ",C62," ",D62)</f>
        <v>  </v>
      </c>
    </row>
    <row r="43" spans="1:6" ht="12.75" customHeight="1">
      <c r="A43" s="364" t="s">
        <v>227</v>
      </c>
      <c r="F43" s="643" t="str">
        <f t="shared" si="2"/>
        <v>  </v>
      </c>
    </row>
    <row r="44" spans="1:6" ht="12.75" customHeight="1">
      <c r="A44" s="20" t="s">
        <v>228</v>
      </c>
      <c r="F44" s="643" t="str">
        <f t="shared" si="2"/>
        <v>  </v>
      </c>
    </row>
    <row r="45" spans="1:6" ht="12.75" customHeight="1">
      <c r="A45" s="20" t="s">
        <v>230</v>
      </c>
      <c r="F45" s="643" t="str">
        <f t="shared" si="2"/>
        <v>  </v>
      </c>
    </row>
    <row r="46" spans="1:21" ht="12.75" customHeight="1">
      <c r="A46" s="20" t="s">
        <v>232</v>
      </c>
      <c r="F46" s="645" t="str">
        <f t="shared" si="2"/>
        <v>  </v>
      </c>
      <c r="U46" s="2"/>
    </row>
    <row r="47" spans="1:6" ht="12.75" customHeight="1">
      <c r="A47" s="20" t="s">
        <v>233</v>
      </c>
      <c r="F47" s="643" t="str">
        <f t="shared" si="2"/>
        <v>  </v>
      </c>
    </row>
    <row r="48" spans="1:6" ht="12.75" customHeight="1">
      <c r="A48" s="20" t="s">
        <v>234</v>
      </c>
      <c r="F48" s="643" t="str">
        <f t="shared" si="2"/>
        <v>  </v>
      </c>
    </row>
    <row r="49" spans="1:6" ht="12.75" customHeight="1">
      <c r="A49" s="239" t="s">
        <v>235</v>
      </c>
      <c r="F49" s="645" t="str">
        <f t="shared" si="2"/>
        <v>  </v>
      </c>
    </row>
    <row r="50" ht="12.75" customHeight="1">
      <c r="F50" s="643" t="str">
        <f t="shared" si="2"/>
        <v>  </v>
      </c>
    </row>
    <row r="51" ht="12.75" customHeight="1">
      <c r="F51" s="645" t="str">
        <f t="shared" si="2"/>
        <v>  </v>
      </c>
    </row>
    <row r="52" ht="12.75" customHeight="1">
      <c r="F52" s="645" t="str">
        <f t="shared" si="2"/>
        <v>  </v>
      </c>
    </row>
    <row r="53" ht="12.75" customHeight="1">
      <c r="F53" s="645" t="str">
        <f t="shared" si="2"/>
        <v>  </v>
      </c>
    </row>
    <row r="54" ht="12.75" customHeight="1">
      <c r="F54" s="645" t="str">
        <f t="shared" si="2"/>
        <v>  </v>
      </c>
    </row>
    <row r="55" ht="12.75" customHeight="1">
      <c r="F55" s="4" t="str">
        <f t="shared" si="2"/>
        <v>  </v>
      </c>
    </row>
    <row r="56" ht="12.75" customHeight="1">
      <c r="F56" s="643" t="str">
        <f t="shared" si="2"/>
        <v>  </v>
      </c>
    </row>
    <row r="57" ht="12.75" customHeight="1">
      <c r="F57" s="645" t="str">
        <f t="shared" si="2"/>
        <v>  </v>
      </c>
    </row>
    <row r="58" ht="12.75" customHeight="1">
      <c r="F58" s="645" t="str">
        <f t="shared" si="2"/>
        <v>  </v>
      </c>
    </row>
    <row r="59" ht="12.75" customHeight="1">
      <c r="F59" s="645" t="str">
        <f t="shared" si="2"/>
        <v>  </v>
      </c>
    </row>
    <row r="60" ht="12.75" customHeight="1">
      <c r="F60" s="645" t="str">
        <f t="shared" si="2"/>
        <v>  </v>
      </c>
    </row>
    <row r="61" ht="12.75" customHeight="1">
      <c r="F61" s="643" t="str">
        <f t="shared" si="2"/>
        <v>  </v>
      </c>
    </row>
    <row r="62" ht="12.75" customHeight="1">
      <c r="F62" s="643" t="str">
        <f t="shared" si="2"/>
        <v>  </v>
      </c>
    </row>
    <row r="63" ht="12.75" customHeight="1">
      <c r="F63" s="645" t="str">
        <f t="shared" si="2"/>
        <v>  </v>
      </c>
    </row>
    <row r="64" ht="12.75" customHeight="1">
      <c r="F64" s="645" t="str">
        <f t="shared" si="2"/>
        <v>  </v>
      </c>
    </row>
    <row r="65" ht="12.75" customHeight="1">
      <c r="F65" s="645" t="str">
        <f t="shared" si="2"/>
        <v>  </v>
      </c>
    </row>
    <row r="66" ht="12.75" customHeight="1">
      <c r="F66" s="6"/>
    </row>
    <row r="67" ht="12.75" customHeight="1">
      <c r="F67" s="6"/>
    </row>
    <row r="68" ht="12.75" customHeight="1">
      <c r="F68" s="6"/>
    </row>
  </sheetData>
  <sheetProtection/>
  <printOptions/>
  <pageMargins left="0.75" right="0.75" top="1" bottom="1" header="0.4921259880065918" footer="0.49212598800659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8"/>
  <sheetViews>
    <sheetView zoomScalePageLayoutView="0" workbookViewId="0" topLeftCell="J2">
      <selection activeCell="S23" sqref="S2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0.85546875" style="0" customWidth="1"/>
    <col min="4" max="4" width="9.421875" style="0" customWidth="1"/>
    <col min="5" max="5" width="9.7109375" style="0" customWidth="1"/>
    <col min="6" max="6" width="6.7109375" style="0" customWidth="1"/>
    <col min="7" max="7" width="0.85546875" style="0" customWidth="1"/>
    <col min="8" max="8" width="6.7109375" style="0" customWidth="1"/>
    <col min="9" max="9" width="7.7109375" style="0" customWidth="1"/>
    <col min="10" max="10" width="5.7109375" style="0" customWidth="1"/>
    <col min="11" max="11" width="0.85546875" style="0" customWidth="1"/>
    <col min="12" max="14" width="6.7109375" style="0" customWidth="1"/>
    <col min="15" max="15" width="1.7109375" style="0" customWidth="1"/>
    <col min="16" max="16" width="30.7109375" style="0" customWidth="1"/>
    <col min="17" max="17" width="0.85546875" style="0" customWidth="1"/>
    <col min="18" max="19" width="8.421875" style="0" customWidth="1"/>
    <col min="20" max="20" width="6.7109375" style="0" customWidth="1"/>
    <col min="21" max="21" width="0.85546875" style="0" customWidth="1"/>
    <col min="22" max="22" width="6.7109375" style="0" customWidth="1"/>
    <col min="23" max="23" width="7.7109375" style="0" customWidth="1"/>
    <col min="24" max="24" width="6.7109375" style="0" customWidth="1"/>
    <col min="25" max="25" width="0.85546875" style="0" customWidth="1"/>
    <col min="26" max="26" width="7.00390625" style="0" customWidth="1"/>
    <col min="27" max="27" width="7.7109375" style="0" customWidth="1"/>
    <col min="28" max="28" width="6.7109375" style="0" customWidth="1"/>
  </cols>
  <sheetData>
    <row r="1" spans="13:27" ht="15" customHeight="1">
      <c r="M1" s="337" t="s">
        <v>236</v>
      </c>
      <c r="N1" s="337"/>
      <c r="AA1" s="337" t="s">
        <v>237</v>
      </c>
    </row>
    <row r="2" spans="13:27" ht="9.75" customHeight="1">
      <c r="M2" s="139"/>
      <c r="N2" s="139"/>
      <c r="AA2" s="337"/>
    </row>
    <row r="3" spans="13:14" ht="9.75" customHeight="1">
      <c r="M3" s="139"/>
      <c r="N3" s="139"/>
    </row>
    <row r="4" spans="1:19" ht="18" customHeight="1">
      <c r="A4" s="565" t="s">
        <v>898</v>
      </c>
      <c r="B4" s="206"/>
      <c r="C4" s="207"/>
      <c r="D4" s="207"/>
      <c r="E4" s="208"/>
      <c r="F4" s="208"/>
      <c r="G4" s="209"/>
      <c r="H4" s="209"/>
      <c r="I4" s="208"/>
      <c r="J4" s="208"/>
      <c r="K4" s="151"/>
      <c r="L4" s="151"/>
      <c r="M4" s="19"/>
      <c r="N4" s="19"/>
      <c r="O4" s="346"/>
      <c r="P4" s="565" t="s">
        <v>899</v>
      </c>
      <c r="Q4" s="206"/>
      <c r="R4" s="207"/>
      <c r="S4" s="207"/>
    </row>
    <row r="5" spans="1:28" ht="18" customHeight="1" thickBot="1">
      <c r="A5" s="397"/>
      <c r="B5" s="396" t="s">
        <v>238</v>
      </c>
      <c r="C5" s="207"/>
      <c r="D5" s="555"/>
      <c r="E5" s="556" t="s">
        <v>239</v>
      </c>
      <c r="F5" s="557"/>
      <c r="G5" s="394"/>
      <c r="H5" s="558"/>
      <c r="I5" s="556" t="s">
        <v>240</v>
      </c>
      <c r="J5" s="557"/>
      <c r="K5" s="395"/>
      <c r="L5" s="560"/>
      <c r="M5" s="556" t="s">
        <v>92</v>
      </c>
      <c r="N5" s="557"/>
      <c r="O5" s="398"/>
      <c r="P5" s="400" t="s">
        <v>238</v>
      </c>
      <c r="Q5" s="393"/>
      <c r="R5" s="573"/>
      <c r="S5" s="575" t="s">
        <v>239</v>
      </c>
      <c r="T5" s="574"/>
      <c r="U5" s="399"/>
      <c r="V5" s="576"/>
      <c r="W5" s="575" t="s">
        <v>240</v>
      </c>
      <c r="X5" s="574"/>
      <c r="Y5" s="399"/>
      <c r="Z5" s="576"/>
      <c r="AA5" s="575" t="s">
        <v>92</v>
      </c>
      <c r="AB5" s="577"/>
    </row>
    <row r="6" spans="1:28" ht="11.25" customHeight="1">
      <c r="A6" s="11"/>
      <c r="B6" s="12"/>
      <c r="C6" s="390"/>
      <c r="D6" s="549" t="s">
        <v>241</v>
      </c>
      <c r="E6" s="388" t="s">
        <v>2</v>
      </c>
      <c r="F6" s="567" t="s">
        <v>2</v>
      </c>
      <c r="G6" s="147"/>
      <c r="H6" s="549" t="s">
        <v>241</v>
      </c>
      <c r="I6" s="384" t="s">
        <v>2</v>
      </c>
      <c r="J6" s="570" t="s">
        <v>2</v>
      </c>
      <c r="K6" s="568"/>
      <c r="L6" s="549" t="s">
        <v>241</v>
      </c>
      <c r="M6" s="384" t="s">
        <v>2</v>
      </c>
      <c r="N6" s="549" t="s">
        <v>2</v>
      </c>
      <c r="O6" s="11" t="s">
        <v>93</v>
      </c>
      <c r="P6" s="12"/>
      <c r="Q6" s="142"/>
      <c r="R6" s="570" t="s">
        <v>241</v>
      </c>
      <c r="S6" s="384" t="s">
        <v>2</v>
      </c>
      <c r="T6" s="570" t="s">
        <v>2</v>
      </c>
      <c r="U6" s="383"/>
      <c r="V6" s="572" t="s">
        <v>241</v>
      </c>
      <c r="W6" s="384" t="s">
        <v>2</v>
      </c>
      <c r="X6" s="549" t="s">
        <v>2</v>
      </c>
      <c r="Y6" s="152"/>
      <c r="Z6" s="665" t="s">
        <v>264</v>
      </c>
      <c r="AA6" s="384" t="s">
        <v>2</v>
      </c>
      <c r="AB6" s="549" t="s">
        <v>2</v>
      </c>
    </row>
    <row r="7" spans="1:28" ht="11.25" customHeight="1" thickBot="1">
      <c r="A7" s="13"/>
      <c r="B7" s="14"/>
      <c r="C7" s="391"/>
      <c r="D7" s="509" t="s">
        <v>242</v>
      </c>
      <c r="E7" s="389" t="s">
        <v>891</v>
      </c>
      <c r="F7" s="566" t="s">
        <v>94</v>
      </c>
      <c r="G7" s="148"/>
      <c r="H7" s="566" t="s">
        <v>242</v>
      </c>
      <c r="I7" s="389" t="s">
        <v>891</v>
      </c>
      <c r="J7" s="571" t="s">
        <v>94</v>
      </c>
      <c r="K7" s="569"/>
      <c r="L7" s="566" t="s">
        <v>242</v>
      </c>
      <c r="M7" s="389" t="s">
        <v>891</v>
      </c>
      <c r="N7" s="566" t="s">
        <v>94</v>
      </c>
      <c r="O7" s="13"/>
      <c r="P7" s="14"/>
      <c r="Q7" s="143"/>
      <c r="R7" s="744" t="s">
        <v>242</v>
      </c>
      <c r="S7" s="754" t="s">
        <v>891</v>
      </c>
      <c r="T7" s="571" t="s">
        <v>94</v>
      </c>
      <c r="U7" s="148"/>
      <c r="V7" s="566" t="s">
        <v>242</v>
      </c>
      <c r="W7" s="389" t="s">
        <v>891</v>
      </c>
      <c r="X7" s="571" t="s">
        <v>94</v>
      </c>
      <c r="Y7" s="153"/>
      <c r="Z7" s="566" t="s">
        <v>242</v>
      </c>
      <c r="AA7" s="389" t="s">
        <v>891</v>
      </c>
      <c r="AB7" s="571" t="s">
        <v>94</v>
      </c>
    </row>
    <row r="8" spans="1:28" ht="15" customHeight="1">
      <c r="A8" s="431" t="s">
        <v>243</v>
      </c>
      <c r="B8" s="140"/>
      <c r="C8" s="392"/>
      <c r="D8" s="736">
        <f>SUM(D9,D12,D15,D23,D28,D39,D44,D59,D61)</f>
        <v>50175.03</v>
      </c>
      <c r="E8" s="704">
        <f>SUM(E9,E12,E15,E23,E28,E39,E44,E59,E61)</f>
        <v>53081.03</v>
      </c>
      <c r="F8" s="550">
        <f aca="true" t="shared" si="0" ref="F8:F39">IF(OR(E8=0,D8=0),"*",E8/D8)</f>
        <v>1.0579172548576454</v>
      </c>
      <c r="G8" s="149"/>
      <c r="H8" s="79">
        <v>78079</v>
      </c>
      <c r="I8" s="79">
        <f>SUM(I9,I12,I15,I23,I28,I39,I44,I59,I61)</f>
        <v>74476</v>
      </c>
      <c r="J8" s="550">
        <f aca="true" t="shared" si="1" ref="J8:J39">IF(OR(I8=0,H8=0),"*",I8/H8)</f>
        <v>0.9538544294880826</v>
      </c>
      <c r="K8" s="154"/>
      <c r="L8" s="363">
        <f>SUM(L9,L12,L15,L23,L28,L39,L44,L59,L61)</f>
        <v>1500</v>
      </c>
      <c r="M8" s="363">
        <f>SUM(M9,M12,M15,M23,M28,M39,M44,M59,M61)</f>
        <v>1182</v>
      </c>
      <c r="N8" s="561">
        <f aca="true" t="shared" si="2" ref="N8:N39">IF(OR(M8=0,L8=0),"*",M8/L8)</f>
        <v>0.788</v>
      </c>
      <c r="O8" s="361" t="s">
        <v>243</v>
      </c>
      <c r="P8" s="140"/>
      <c r="Q8" s="144"/>
      <c r="R8" s="745">
        <f>SUM(R9,R12,R15,R23,R28,R39,R44,R59,R61)</f>
        <v>51543.03</v>
      </c>
      <c r="S8" s="745">
        <f>SUM(S9,S12,S15,S23,S28,S39,S44,S59,S61)</f>
        <v>51876.03</v>
      </c>
      <c r="T8" s="561">
        <f aca="true" t="shared" si="3" ref="T8:T39">IF(OR(S8=0,R8=0),"*",S8/R8)</f>
        <v>1.0064606213488032</v>
      </c>
      <c r="U8" s="422"/>
      <c r="V8" s="79">
        <v>76484</v>
      </c>
      <c r="W8" s="79">
        <f>SUM(W9,W12,W15,W23,W28,W39,W44,W59,W61)</f>
        <v>56066</v>
      </c>
      <c r="X8" s="561">
        <f aca="true" t="shared" si="4" ref="X8:X39">IF(OR(W8=0,V8=0),"*",W8/V8)</f>
        <v>0.7330422049056011</v>
      </c>
      <c r="Y8" s="154"/>
      <c r="Z8" s="79">
        <f>SUM(Z9,Z12,Z15,Z23,Z28,Z39,Z44,Z59,Z61)</f>
        <v>1727</v>
      </c>
      <c r="AA8" s="79">
        <f>SUM(AA9,AA12,AA15,AA23,AA28,AA39,AA44,AA59,AA61)</f>
        <v>1724</v>
      </c>
      <c r="AB8" s="561">
        <f aca="true" t="shared" si="5" ref="AB8:AB39">IF(OR(AA8=0,Z8=0),"*",AA8/Z8)</f>
        <v>0.998262883613202</v>
      </c>
    </row>
    <row r="9" spans="1:28" ht="15" customHeight="1">
      <c r="A9" s="15" t="s">
        <v>177</v>
      </c>
      <c r="B9" s="141"/>
      <c r="C9" s="146"/>
      <c r="D9" s="737">
        <f>SUM(D10:D11)</f>
        <v>450</v>
      </c>
      <c r="E9" s="210">
        <f>SUM(E10:E11)</f>
        <v>39</v>
      </c>
      <c r="F9" s="551">
        <f t="shared" si="0"/>
        <v>0.08666666666666667</v>
      </c>
      <c r="G9" s="211"/>
      <c r="H9" s="210">
        <v>45482</v>
      </c>
      <c r="I9" s="210">
        <f>SUM(I10:I11)</f>
        <v>41501</v>
      </c>
      <c r="J9" s="551">
        <f t="shared" si="1"/>
        <v>0.9124708675959721</v>
      </c>
      <c r="K9" s="212"/>
      <c r="L9" s="210">
        <v>0</v>
      </c>
      <c r="M9" s="210">
        <f>SUM(M10:M11)</f>
        <v>0</v>
      </c>
      <c r="N9" s="551" t="str">
        <f t="shared" si="2"/>
        <v>*</v>
      </c>
      <c r="O9" s="362" t="s">
        <v>177</v>
      </c>
      <c r="P9" s="141"/>
      <c r="Q9" s="145"/>
      <c r="R9" s="746">
        <v>121</v>
      </c>
      <c r="S9" s="746">
        <f>SUM(S10:S11)</f>
        <v>113</v>
      </c>
      <c r="T9" s="551">
        <f t="shared" si="3"/>
        <v>0.9338842975206612</v>
      </c>
      <c r="U9" s="422"/>
      <c r="V9" s="210">
        <v>47610</v>
      </c>
      <c r="W9" s="210">
        <f>SUM(W10:W11)</f>
        <v>39284</v>
      </c>
      <c r="X9" s="551">
        <f t="shared" si="4"/>
        <v>0.8251207729468599</v>
      </c>
      <c r="Y9" s="212"/>
      <c r="Z9" s="210">
        <v>0</v>
      </c>
      <c r="AA9" s="210">
        <f>SUM(AA10:AA11)</f>
        <v>0</v>
      </c>
      <c r="AB9" s="551" t="str">
        <f t="shared" si="5"/>
        <v>*</v>
      </c>
    </row>
    <row r="10" spans="1:28" ht="11.25" customHeight="1">
      <c r="A10" s="11"/>
      <c r="B10" s="240" t="s">
        <v>244</v>
      </c>
      <c r="C10" s="142"/>
      <c r="D10" s="738">
        <v>0</v>
      </c>
      <c r="E10" s="213">
        <f>položky!E10-I10</f>
        <v>0</v>
      </c>
      <c r="F10" s="552" t="str">
        <f t="shared" si="0"/>
        <v>*</v>
      </c>
      <c r="G10" s="149"/>
      <c r="H10" s="213">
        <v>45482</v>
      </c>
      <c r="I10" s="213">
        <f>položky!AN10+položky!AR10</f>
        <v>41501</v>
      </c>
      <c r="J10" s="552">
        <f t="shared" si="1"/>
        <v>0.9124708675959721</v>
      </c>
      <c r="K10" s="214"/>
      <c r="L10" s="213"/>
      <c r="M10" s="213"/>
      <c r="N10" s="552" t="str">
        <f t="shared" si="2"/>
        <v>*</v>
      </c>
      <c r="O10" s="11"/>
      <c r="P10" s="240" t="s">
        <v>244</v>
      </c>
      <c r="Q10" s="142"/>
      <c r="R10" s="747">
        <v>51</v>
      </c>
      <c r="S10" s="747">
        <f>položky!AX10-W10</f>
        <v>53</v>
      </c>
      <c r="T10" s="552">
        <f t="shared" si="3"/>
        <v>1.0392156862745099</v>
      </c>
      <c r="U10" s="422"/>
      <c r="V10" s="213">
        <v>47610</v>
      </c>
      <c r="W10" s="213">
        <f>položky!CX10</f>
        <v>39284</v>
      </c>
      <c r="X10" s="552">
        <f t="shared" si="4"/>
        <v>0.8251207729468599</v>
      </c>
      <c r="Y10" s="214"/>
      <c r="Z10" s="213"/>
      <c r="AA10" s="213"/>
      <c r="AB10" s="552" t="str">
        <f t="shared" si="5"/>
        <v>*</v>
      </c>
    </row>
    <row r="11" spans="1:28" ht="11.25" customHeight="1">
      <c r="A11" s="11"/>
      <c r="B11" s="240" t="s">
        <v>180</v>
      </c>
      <c r="C11" s="142"/>
      <c r="D11" s="738">
        <v>450</v>
      </c>
      <c r="E11" s="213">
        <f>položky!E11-I11</f>
        <v>39</v>
      </c>
      <c r="F11" s="552">
        <f t="shared" si="0"/>
        <v>0.08666666666666667</v>
      </c>
      <c r="G11" s="150"/>
      <c r="H11" s="213">
        <v>0</v>
      </c>
      <c r="I11" s="213">
        <f>položky!AN11</f>
        <v>0</v>
      </c>
      <c r="J11" s="552" t="str">
        <f t="shared" si="1"/>
        <v>*</v>
      </c>
      <c r="K11" s="214"/>
      <c r="L11" s="215"/>
      <c r="M11" s="215"/>
      <c r="N11" s="562" t="str">
        <f t="shared" si="2"/>
        <v>*</v>
      </c>
      <c r="O11" s="11"/>
      <c r="P11" s="240" t="s">
        <v>180</v>
      </c>
      <c r="Q11" s="142"/>
      <c r="R11" s="747">
        <v>70</v>
      </c>
      <c r="S11" s="747">
        <f>položky!AX11-W11</f>
        <v>60</v>
      </c>
      <c r="T11" s="562">
        <f t="shared" si="3"/>
        <v>0.8571428571428571</v>
      </c>
      <c r="U11" s="423"/>
      <c r="V11" s="213">
        <v>0</v>
      </c>
      <c r="W11" s="213">
        <f>položky!CX11</f>
        <v>0</v>
      </c>
      <c r="X11" s="562" t="str">
        <f t="shared" si="4"/>
        <v>*</v>
      </c>
      <c r="Y11" s="214"/>
      <c r="Z11" s="215"/>
      <c r="AA11" s="215"/>
      <c r="AB11" s="562" t="str">
        <f t="shared" si="5"/>
        <v>*</v>
      </c>
    </row>
    <row r="12" spans="1:28" ht="12.75" customHeight="1">
      <c r="A12" s="16" t="s">
        <v>182</v>
      </c>
      <c r="B12" s="135"/>
      <c r="C12" s="146"/>
      <c r="D12" s="739">
        <f>SUM(D13:D14)</f>
        <v>0</v>
      </c>
      <c r="E12" s="218">
        <f>SUM(E13:E14)</f>
        <v>0</v>
      </c>
      <c r="F12" s="553" t="str">
        <f t="shared" si="0"/>
        <v>*</v>
      </c>
      <c r="G12" s="211"/>
      <c r="H12" s="216">
        <v>245</v>
      </c>
      <c r="I12" s="218">
        <f>SUM(I13:I14)</f>
        <v>245</v>
      </c>
      <c r="J12" s="553">
        <f t="shared" si="1"/>
        <v>1</v>
      </c>
      <c r="K12" s="212"/>
      <c r="L12" s="216">
        <v>0</v>
      </c>
      <c r="M12" s="216">
        <f>SUM(M13:M14)</f>
        <v>0</v>
      </c>
      <c r="N12" s="553" t="str">
        <f t="shared" si="2"/>
        <v>*</v>
      </c>
      <c r="O12" s="16" t="s">
        <v>182</v>
      </c>
      <c r="P12" s="135"/>
      <c r="Q12" s="146"/>
      <c r="R12" s="748">
        <v>690</v>
      </c>
      <c r="S12" s="748">
        <f>SUM(S13:S14)</f>
        <v>563</v>
      </c>
      <c r="T12" s="553">
        <f t="shared" si="3"/>
        <v>0.8159420289855073</v>
      </c>
      <c r="U12" s="422"/>
      <c r="V12" s="216">
        <v>550</v>
      </c>
      <c r="W12" s="216">
        <f>SUM(W13:W14)</f>
        <v>0</v>
      </c>
      <c r="X12" s="553" t="str">
        <f t="shared" si="4"/>
        <v>*</v>
      </c>
      <c r="Y12" s="212"/>
      <c r="Z12" s="216">
        <v>0</v>
      </c>
      <c r="AA12" s="216">
        <f>SUM(AA13:AA14)</f>
        <v>0</v>
      </c>
      <c r="AB12" s="553" t="str">
        <f t="shared" si="5"/>
        <v>*</v>
      </c>
    </row>
    <row r="13" spans="1:28" ht="11.25" customHeight="1">
      <c r="A13" s="11"/>
      <c r="B13" s="240" t="s">
        <v>183</v>
      </c>
      <c r="C13" s="142"/>
      <c r="D13" s="738">
        <v>0</v>
      </c>
      <c r="E13" s="213">
        <f>položky!E13-I13</f>
        <v>0</v>
      </c>
      <c r="F13" s="552" t="str">
        <f t="shared" si="0"/>
        <v>*</v>
      </c>
      <c r="G13" s="149"/>
      <c r="H13" s="213">
        <v>0</v>
      </c>
      <c r="I13" s="213">
        <f>položky!AN13</f>
        <v>0</v>
      </c>
      <c r="J13" s="552" t="str">
        <f t="shared" si="1"/>
        <v>*</v>
      </c>
      <c r="K13" s="214"/>
      <c r="L13" s="213"/>
      <c r="M13" s="213"/>
      <c r="N13" s="552" t="str">
        <f t="shared" si="2"/>
        <v>*</v>
      </c>
      <c r="O13" s="11"/>
      <c r="P13" s="240" t="s">
        <v>183</v>
      </c>
      <c r="Q13" s="142"/>
      <c r="R13" s="747">
        <v>540</v>
      </c>
      <c r="S13" s="747">
        <f>položky!AX13-W13</f>
        <v>432</v>
      </c>
      <c r="T13" s="552">
        <f t="shared" si="3"/>
        <v>0.8</v>
      </c>
      <c r="U13" s="422"/>
      <c r="V13" s="213">
        <v>550</v>
      </c>
      <c r="W13" s="213">
        <f>položky!CX13</f>
        <v>0</v>
      </c>
      <c r="X13" s="552" t="str">
        <f t="shared" si="4"/>
        <v>*</v>
      </c>
      <c r="Y13" s="214"/>
      <c r="Z13" s="213"/>
      <c r="AA13" s="213"/>
      <c r="AB13" s="552" t="str">
        <f t="shared" si="5"/>
        <v>*</v>
      </c>
    </row>
    <row r="14" spans="1:28" ht="11.25" customHeight="1">
      <c r="A14" s="11"/>
      <c r="B14" s="240" t="s">
        <v>184</v>
      </c>
      <c r="C14" s="142"/>
      <c r="D14" s="738">
        <v>0</v>
      </c>
      <c r="E14" s="213">
        <f>položky!E14-I14</f>
        <v>0</v>
      </c>
      <c r="F14" s="552" t="str">
        <f t="shared" si="0"/>
        <v>*</v>
      </c>
      <c r="G14" s="149"/>
      <c r="H14" s="213">
        <v>245</v>
      </c>
      <c r="I14" s="213">
        <f>položky!E14</f>
        <v>245</v>
      </c>
      <c r="J14" s="552">
        <f t="shared" si="1"/>
        <v>1</v>
      </c>
      <c r="K14" s="214"/>
      <c r="L14" s="217"/>
      <c r="M14" s="217"/>
      <c r="N14" s="563" t="str">
        <f t="shared" si="2"/>
        <v>*</v>
      </c>
      <c r="O14" s="11"/>
      <c r="P14" s="240" t="s">
        <v>184</v>
      </c>
      <c r="Q14" s="142"/>
      <c r="R14" s="747">
        <v>150</v>
      </c>
      <c r="S14" s="747">
        <f>položky!AX14-W14</f>
        <v>131</v>
      </c>
      <c r="T14" s="563">
        <f t="shared" si="3"/>
        <v>0.8733333333333333</v>
      </c>
      <c r="U14" s="422"/>
      <c r="V14" s="213">
        <v>0</v>
      </c>
      <c r="W14" s="213">
        <f>položky!CX14</f>
        <v>0</v>
      </c>
      <c r="X14" s="563" t="str">
        <f t="shared" si="4"/>
        <v>*</v>
      </c>
      <c r="Y14" s="214"/>
      <c r="Z14" s="217"/>
      <c r="AA14" s="217"/>
      <c r="AB14" s="563" t="str">
        <f t="shared" si="5"/>
        <v>*</v>
      </c>
    </row>
    <row r="15" spans="1:28" ht="12.75" customHeight="1">
      <c r="A15" s="16" t="s">
        <v>185</v>
      </c>
      <c r="B15" s="135"/>
      <c r="C15" s="146"/>
      <c r="D15" s="740">
        <f>SUM(D16:D22)</f>
        <v>13376.03</v>
      </c>
      <c r="E15" s="702">
        <f>SUM(E16:E22)</f>
        <v>13461.03</v>
      </c>
      <c r="F15" s="553">
        <f t="shared" si="0"/>
        <v>1.0063546508194134</v>
      </c>
      <c r="G15" s="211"/>
      <c r="H15" s="218">
        <v>0</v>
      </c>
      <c r="I15" s="218">
        <f>SUM(I16:I22)</f>
        <v>0</v>
      </c>
      <c r="J15" s="553" t="str">
        <f t="shared" si="1"/>
        <v>*</v>
      </c>
      <c r="K15" s="219"/>
      <c r="L15" s="218">
        <v>0</v>
      </c>
      <c r="M15" s="218">
        <f>SUM(M16:M22)</f>
        <v>0</v>
      </c>
      <c r="N15" s="553" t="str">
        <f t="shared" si="2"/>
        <v>*</v>
      </c>
      <c r="O15" s="16" t="s">
        <v>185</v>
      </c>
      <c r="P15" s="135"/>
      <c r="Q15" s="146"/>
      <c r="R15" s="749">
        <f>SUM(R16:R22)</f>
        <v>16378.029999999999</v>
      </c>
      <c r="S15" s="749">
        <f>SUM(S16:S22)</f>
        <v>16354.029999999999</v>
      </c>
      <c r="T15" s="553">
        <f t="shared" si="3"/>
        <v>0.9985346222958439</v>
      </c>
      <c r="U15" s="422"/>
      <c r="V15" s="218">
        <v>709</v>
      </c>
      <c r="W15" s="218">
        <f>SUM(W16:W22)</f>
        <v>709</v>
      </c>
      <c r="X15" s="553">
        <f t="shared" si="4"/>
        <v>1</v>
      </c>
      <c r="Y15" s="219"/>
      <c r="Z15" s="218">
        <v>0</v>
      </c>
      <c r="AA15" s="218">
        <f>SUM(AA16:AA22)</f>
        <v>0</v>
      </c>
      <c r="AB15" s="553" t="str">
        <f t="shared" si="5"/>
        <v>*</v>
      </c>
    </row>
    <row r="16" spans="1:37" ht="12.75" customHeight="1">
      <c r="A16" s="471"/>
      <c r="B16" s="472" t="s">
        <v>186</v>
      </c>
      <c r="C16" s="146"/>
      <c r="D16" s="738">
        <v>50</v>
      </c>
      <c r="E16" s="213">
        <f>položky!E16</f>
        <v>108</v>
      </c>
      <c r="F16" s="552">
        <f t="shared" si="0"/>
        <v>2.16</v>
      </c>
      <c r="G16" s="474"/>
      <c r="H16" s="473">
        <v>0</v>
      </c>
      <c r="I16" s="473">
        <v>0</v>
      </c>
      <c r="J16" s="552" t="str">
        <f t="shared" si="1"/>
        <v>*</v>
      </c>
      <c r="K16" s="214"/>
      <c r="L16" s="473"/>
      <c r="M16" s="473"/>
      <c r="N16" s="552" t="str">
        <f t="shared" si="2"/>
        <v>*</v>
      </c>
      <c r="O16" s="475"/>
      <c r="P16" s="472" t="s">
        <v>186</v>
      </c>
      <c r="Q16" s="145"/>
      <c r="R16" s="750">
        <v>3076</v>
      </c>
      <c r="S16" s="750">
        <f>položky!AX16-W16</f>
        <v>3075</v>
      </c>
      <c r="T16" s="552">
        <f t="shared" si="3"/>
        <v>0.9996749024707412</v>
      </c>
      <c r="U16" s="424"/>
      <c r="V16" s="473">
        <v>709</v>
      </c>
      <c r="W16" s="473">
        <f>položky!CY16</f>
        <v>709</v>
      </c>
      <c r="X16" s="552">
        <f t="shared" si="4"/>
        <v>1</v>
      </c>
      <c r="Y16" s="214"/>
      <c r="Z16" s="473"/>
      <c r="AA16" s="473"/>
      <c r="AB16" s="552" t="str">
        <f t="shared" si="5"/>
        <v>*</v>
      </c>
      <c r="AC16" s="476"/>
      <c r="AD16" s="476"/>
      <c r="AE16" s="476"/>
      <c r="AF16" s="476"/>
      <c r="AG16" s="77"/>
      <c r="AH16" s="77"/>
      <c r="AI16" s="77"/>
      <c r="AJ16" s="77"/>
      <c r="AK16" s="77"/>
    </row>
    <row r="17" spans="1:28" ht="11.25" customHeight="1">
      <c r="A17" s="11"/>
      <c r="B17" s="241" t="s">
        <v>187</v>
      </c>
      <c r="C17" s="142"/>
      <c r="D17" s="741">
        <v>484.03</v>
      </c>
      <c r="E17" s="703">
        <f>položky!E17-I17</f>
        <v>484.03</v>
      </c>
      <c r="F17" s="552">
        <f t="shared" si="0"/>
        <v>1</v>
      </c>
      <c r="G17" s="148"/>
      <c r="H17" s="213">
        <v>0</v>
      </c>
      <c r="I17" s="213">
        <f>položky!AN17</f>
        <v>0</v>
      </c>
      <c r="J17" s="552" t="str">
        <f t="shared" si="1"/>
        <v>*</v>
      </c>
      <c r="K17" s="214"/>
      <c r="L17" s="213"/>
      <c r="M17" s="213"/>
      <c r="N17" s="562" t="str">
        <f t="shared" si="2"/>
        <v>*</v>
      </c>
      <c r="O17" s="11"/>
      <c r="P17" s="241" t="s">
        <v>187</v>
      </c>
      <c r="Q17" s="142"/>
      <c r="R17" s="751">
        <v>484.03</v>
      </c>
      <c r="S17" s="751">
        <f>položky!AX17-W17</f>
        <v>484.03</v>
      </c>
      <c r="T17" s="562">
        <f t="shared" si="3"/>
        <v>1</v>
      </c>
      <c r="U17" s="424"/>
      <c r="V17" s="213">
        <v>0</v>
      </c>
      <c r="W17" s="213">
        <f>položky!CX17</f>
        <v>0</v>
      </c>
      <c r="X17" s="562" t="str">
        <f t="shared" si="4"/>
        <v>*</v>
      </c>
      <c r="Y17" s="214"/>
      <c r="Z17" s="213"/>
      <c r="AA17" s="213"/>
      <c r="AB17" s="562" t="str">
        <f t="shared" si="5"/>
        <v>*</v>
      </c>
    </row>
    <row r="18" spans="1:28" ht="11.25" customHeight="1">
      <c r="A18" s="11"/>
      <c r="B18" s="240" t="s">
        <v>188</v>
      </c>
      <c r="C18" s="142"/>
      <c r="D18" s="738">
        <v>12712</v>
      </c>
      <c r="E18" s="213">
        <f>položky!E18-I18</f>
        <v>12712</v>
      </c>
      <c r="F18" s="552">
        <f t="shared" si="0"/>
        <v>1</v>
      </c>
      <c r="G18" s="148"/>
      <c r="H18" s="213">
        <v>0</v>
      </c>
      <c r="I18" s="213">
        <f>položky!AN18</f>
        <v>0</v>
      </c>
      <c r="J18" s="552" t="str">
        <f t="shared" si="1"/>
        <v>*</v>
      </c>
      <c r="K18" s="214"/>
      <c r="L18" s="215"/>
      <c r="M18" s="215"/>
      <c r="N18" s="562" t="str">
        <f t="shared" si="2"/>
        <v>*</v>
      </c>
      <c r="O18" s="11"/>
      <c r="P18" s="240" t="s">
        <v>188</v>
      </c>
      <c r="Q18" s="142"/>
      <c r="R18" s="747">
        <v>12712</v>
      </c>
      <c r="S18" s="747">
        <f>položky!AX18-W18</f>
        <v>12712</v>
      </c>
      <c r="T18" s="562">
        <f t="shared" si="3"/>
        <v>1</v>
      </c>
      <c r="U18" s="424"/>
      <c r="V18" s="213">
        <v>0</v>
      </c>
      <c r="W18" s="213">
        <f>položky!CX18</f>
        <v>0</v>
      </c>
      <c r="X18" s="562" t="str">
        <f t="shared" si="4"/>
        <v>*</v>
      </c>
      <c r="Y18" s="214"/>
      <c r="Z18" s="215"/>
      <c r="AA18" s="215"/>
      <c r="AB18" s="562" t="str">
        <f t="shared" si="5"/>
        <v>*</v>
      </c>
    </row>
    <row r="19" spans="1:28" ht="11.25" customHeight="1">
      <c r="A19" s="11"/>
      <c r="B19" s="240" t="s">
        <v>189</v>
      </c>
      <c r="C19" s="142"/>
      <c r="D19" s="738">
        <v>0</v>
      </c>
      <c r="E19" s="213">
        <f>položky!E19-I19</f>
        <v>22</v>
      </c>
      <c r="F19" s="552" t="str">
        <f t="shared" si="0"/>
        <v>*</v>
      </c>
      <c r="G19" s="148"/>
      <c r="H19" s="213">
        <v>0</v>
      </c>
      <c r="I19" s="213">
        <f>položky!AN19</f>
        <v>0</v>
      </c>
      <c r="J19" s="552" t="str">
        <f t="shared" si="1"/>
        <v>*</v>
      </c>
      <c r="K19" s="214"/>
      <c r="L19" s="215"/>
      <c r="M19" s="215"/>
      <c r="N19" s="562" t="str">
        <f t="shared" si="2"/>
        <v>*</v>
      </c>
      <c r="O19" s="11"/>
      <c r="P19" s="240" t="s">
        <v>189</v>
      </c>
      <c r="Q19" s="142"/>
      <c r="R19" s="747">
        <v>106</v>
      </c>
      <c r="S19" s="747">
        <f>položky!AX19-W19</f>
        <v>83</v>
      </c>
      <c r="T19" s="562">
        <f t="shared" si="3"/>
        <v>0.7830188679245284</v>
      </c>
      <c r="U19" s="424"/>
      <c r="V19" s="213">
        <v>0</v>
      </c>
      <c r="W19" s="213">
        <f>položky!CX19</f>
        <v>0</v>
      </c>
      <c r="X19" s="562" t="str">
        <f t="shared" si="4"/>
        <v>*</v>
      </c>
      <c r="Y19" s="214"/>
      <c r="Z19" s="215"/>
      <c r="AA19" s="215"/>
      <c r="AB19" s="562" t="str">
        <f t="shared" si="5"/>
        <v>*</v>
      </c>
    </row>
    <row r="20" spans="1:28" ht="10.5" customHeight="1">
      <c r="A20" s="11"/>
      <c r="B20" s="240" t="s">
        <v>245</v>
      </c>
      <c r="C20" s="142"/>
      <c r="D20" s="738">
        <v>60</v>
      </c>
      <c r="E20" s="213">
        <f>položky!E20-I20</f>
        <v>58</v>
      </c>
      <c r="F20" s="552">
        <f t="shared" si="0"/>
        <v>0.9666666666666667</v>
      </c>
      <c r="G20" s="148"/>
      <c r="H20" s="213">
        <v>0</v>
      </c>
      <c r="I20" s="213">
        <f>položky!AN20</f>
        <v>0</v>
      </c>
      <c r="J20" s="552" t="str">
        <f t="shared" si="1"/>
        <v>*</v>
      </c>
      <c r="K20" s="214"/>
      <c r="L20" s="215"/>
      <c r="M20" s="215"/>
      <c r="N20" s="562" t="str">
        <f t="shared" si="2"/>
        <v>*</v>
      </c>
      <c r="O20" s="11"/>
      <c r="P20" s="240" t="s">
        <v>245</v>
      </c>
      <c r="Q20" s="142"/>
      <c r="R20" s="747">
        <v>0</v>
      </c>
      <c r="S20" s="747">
        <f>položky!AX20-W20</f>
        <v>0</v>
      </c>
      <c r="T20" s="562" t="str">
        <f t="shared" si="3"/>
        <v>*</v>
      </c>
      <c r="U20" s="424"/>
      <c r="V20" s="213">
        <v>0</v>
      </c>
      <c r="W20" s="213">
        <f>položky!CX20</f>
        <v>0</v>
      </c>
      <c r="X20" s="562" t="str">
        <f t="shared" si="4"/>
        <v>*</v>
      </c>
      <c r="Y20" s="214"/>
      <c r="Z20" s="215"/>
      <c r="AA20" s="215"/>
      <c r="AB20" s="562" t="str">
        <f t="shared" si="5"/>
        <v>*</v>
      </c>
    </row>
    <row r="21" spans="1:28" ht="10.5" customHeight="1">
      <c r="A21" s="11"/>
      <c r="B21" s="240" t="s">
        <v>246</v>
      </c>
      <c r="C21" s="142"/>
      <c r="D21" s="738">
        <v>35</v>
      </c>
      <c r="E21" s="213">
        <f>položky!E21-I21</f>
        <v>40</v>
      </c>
      <c r="F21" s="552">
        <f t="shared" si="0"/>
        <v>1.1428571428571428</v>
      </c>
      <c r="G21" s="148"/>
      <c r="H21" s="213">
        <v>0</v>
      </c>
      <c r="I21" s="213">
        <f>položky!AN21</f>
        <v>0</v>
      </c>
      <c r="J21" s="552" t="str">
        <f t="shared" si="1"/>
        <v>*</v>
      </c>
      <c r="K21" s="214"/>
      <c r="L21" s="215"/>
      <c r="M21" s="215"/>
      <c r="N21" s="562" t="str">
        <f t="shared" si="2"/>
        <v>*</v>
      </c>
      <c r="O21" s="11"/>
      <c r="P21" s="240" t="s">
        <v>246</v>
      </c>
      <c r="Q21" s="142"/>
      <c r="R21" s="747">
        <v>0</v>
      </c>
      <c r="S21" s="747">
        <f>položky!AX21-W21</f>
        <v>0</v>
      </c>
      <c r="T21" s="562" t="str">
        <f t="shared" si="3"/>
        <v>*</v>
      </c>
      <c r="U21" s="424"/>
      <c r="V21" s="213">
        <v>0</v>
      </c>
      <c r="W21" s="213">
        <f>položky!CX21</f>
        <v>0</v>
      </c>
      <c r="X21" s="562" t="str">
        <f t="shared" si="4"/>
        <v>*</v>
      </c>
      <c r="Y21" s="214"/>
      <c r="Z21" s="215"/>
      <c r="AA21" s="215"/>
      <c r="AB21" s="562" t="str">
        <f t="shared" si="5"/>
        <v>*</v>
      </c>
    </row>
    <row r="22" spans="1:28" ht="12" customHeight="1">
      <c r="A22" s="11"/>
      <c r="B22" s="240" t="s">
        <v>247</v>
      </c>
      <c r="C22" s="142"/>
      <c r="D22" s="738">
        <v>35</v>
      </c>
      <c r="E22" s="213">
        <f>položky!E22-I22</f>
        <v>37</v>
      </c>
      <c r="F22" s="552">
        <f t="shared" si="0"/>
        <v>1.0571428571428572</v>
      </c>
      <c r="G22" s="148"/>
      <c r="H22" s="213">
        <v>0</v>
      </c>
      <c r="I22" s="213">
        <f>položky!AN22</f>
        <v>0</v>
      </c>
      <c r="J22" s="552" t="str">
        <f t="shared" si="1"/>
        <v>*</v>
      </c>
      <c r="K22" s="214"/>
      <c r="L22" s="215"/>
      <c r="M22" s="215"/>
      <c r="N22" s="562" t="str">
        <f t="shared" si="2"/>
        <v>*</v>
      </c>
      <c r="O22" s="11"/>
      <c r="P22" s="240" t="s">
        <v>247</v>
      </c>
      <c r="Q22" s="142"/>
      <c r="R22" s="747">
        <v>0</v>
      </c>
      <c r="S22" s="747">
        <f>položky!AX22-W22</f>
        <v>0</v>
      </c>
      <c r="T22" s="562" t="str">
        <f t="shared" si="3"/>
        <v>*</v>
      </c>
      <c r="U22" s="424"/>
      <c r="V22" s="213">
        <v>0</v>
      </c>
      <c r="W22" s="213">
        <f>položky!CX22</f>
        <v>0</v>
      </c>
      <c r="X22" s="562" t="str">
        <f t="shared" si="4"/>
        <v>*</v>
      </c>
      <c r="Y22" s="214"/>
      <c r="Z22" s="215"/>
      <c r="AA22" s="215"/>
      <c r="AB22" s="562" t="str">
        <f t="shared" si="5"/>
        <v>*</v>
      </c>
    </row>
    <row r="23" spans="1:28" ht="12.75" customHeight="1">
      <c r="A23" s="16" t="s">
        <v>193</v>
      </c>
      <c r="B23" s="135"/>
      <c r="C23" s="146"/>
      <c r="D23" s="742">
        <f>SUM(D24:D27)</f>
        <v>517</v>
      </c>
      <c r="E23" s="218">
        <f>SUM(E24:E27)</f>
        <v>518</v>
      </c>
      <c r="F23" s="553">
        <f t="shared" si="0"/>
        <v>1.001934235976789</v>
      </c>
      <c r="G23" s="211"/>
      <c r="H23" s="218">
        <v>1227</v>
      </c>
      <c r="I23" s="218">
        <f>SUM(I24:I27)</f>
        <v>1260</v>
      </c>
      <c r="J23" s="553">
        <f t="shared" si="1"/>
        <v>1.0268948655256724</v>
      </c>
      <c r="K23" s="219"/>
      <c r="L23" s="218">
        <v>0</v>
      </c>
      <c r="M23" s="218">
        <f>SUM(M24:M27)</f>
        <v>0</v>
      </c>
      <c r="N23" s="553" t="str">
        <f t="shared" si="2"/>
        <v>*</v>
      </c>
      <c r="O23" s="16" t="s">
        <v>193</v>
      </c>
      <c r="P23" s="135"/>
      <c r="Q23" s="146"/>
      <c r="R23" s="752">
        <v>986</v>
      </c>
      <c r="S23" s="752">
        <f>SUM(S24:S27)</f>
        <v>976</v>
      </c>
      <c r="T23" s="553">
        <f t="shared" si="3"/>
        <v>0.9898580121703854</v>
      </c>
      <c r="U23" s="422"/>
      <c r="V23" s="218">
        <v>4327</v>
      </c>
      <c r="W23" s="218">
        <f>SUM(W24:W27)</f>
        <v>4267</v>
      </c>
      <c r="X23" s="553">
        <f t="shared" si="4"/>
        <v>0.9861335798474694</v>
      </c>
      <c r="Y23" s="219"/>
      <c r="Z23" s="218">
        <v>0</v>
      </c>
      <c r="AA23" s="218">
        <f>SUM(AA24:AA27)</f>
        <v>0</v>
      </c>
      <c r="AB23" s="553" t="str">
        <f t="shared" si="5"/>
        <v>*</v>
      </c>
    </row>
    <row r="24" spans="1:28" ht="11.25" customHeight="1">
      <c r="A24" s="11"/>
      <c r="B24" s="240" t="s">
        <v>194</v>
      </c>
      <c r="C24" s="142"/>
      <c r="D24" s="738">
        <v>160</v>
      </c>
      <c r="E24" s="213">
        <f>položky!E24-I24</f>
        <v>173</v>
      </c>
      <c r="F24" s="552">
        <f t="shared" si="0"/>
        <v>1.08125</v>
      </c>
      <c r="G24" s="148"/>
      <c r="H24" s="213">
        <v>1227</v>
      </c>
      <c r="I24" s="213">
        <f>položky!AN24+položky!AR24+položky!AS24</f>
        <v>1260</v>
      </c>
      <c r="J24" s="552">
        <f t="shared" si="1"/>
        <v>1.0268948655256724</v>
      </c>
      <c r="K24" s="214"/>
      <c r="L24" s="213"/>
      <c r="M24" s="213"/>
      <c r="N24" s="552" t="str">
        <f t="shared" si="2"/>
        <v>*</v>
      </c>
      <c r="O24" s="11"/>
      <c r="P24" s="240" t="s">
        <v>194</v>
      </c>
      <c r="Q24" s="142"/>
      <c r="R24" s="747">
        <v>671</v>
      </c>
      <c r="S24" s="747">
        <f>položky!AX24-W24</f>
        <v>646</v>
      </c>
      <c r="T24" s="552">
        <f t="shared" si="3"/>
        <v>0.96274217585693</v>
      </c>
      <c r="U24" s="424"/>
      <c r="V24" s="213">
        <v>4327</v>
      </c>
      <c r="W24" s="213">
        <f>položky!CX24</f>
        <v>4267</v>
      </c>
      <c r="X24" s="552">
        <f t="shared" si="4"/>
        <v>0.9861335798474694</v>
      </c>
      <c r="Y24" s="214"/>
      <c r="Z24" s="213"/>
      <c r="AA24" s="213"/>
      <c r="AB24" s="552" t="str">
        <f t="shared" si="5"/>
        <v>*</v>
      </c>
    </row>
    <row r="25" spans="1:28" ht="11.25" customHeight="1">
      <c r="A25" s="11"/>
      <c r="B25" s="240" t="s">
        <v>195</v>
      </c>
      <c r="C25" s="142"/>
      <c r="D25" s="738">
        <v>0</v>
      </c>
      <c r="E25" s="213">
        <f>položky!E25-I25</f>
        <v>0</v>
      </c>
      <c r="F25" s="552" t="str">
        <f t="shared" si="0"/>
        <v>*</v>
      </c>
      <c r="G25" s="148"/>
      <c r="H25" s="213">
        <v>0</v>
      </c>
      <c r="I25" s="213">
        <f>položky!AN25</f>
        <v>0</v>
      </c>
      <c r="J25" s="552" t="str">
        <f t="shared" si="1"/>
        <v>*</v>
      </c>
      <c r="K25" s="214"/>
      <c r="L25" s="215"/>
      <c r="M25" s="215"/>
      <c r="N25" s="562" t="str">
        <f t="shared" si="2"/>
        <v>*</v>
      </c>
      <c r="O25" s="11"/>
      <c r="P25" s="240" t="s">
        <v>195</v>
      </c>
      <c r="Q25" s="142"/>
      <c r="R25" s="747">
        <v>53</v>
      </c>
      <c r="S25" s="747">
        <f>položky!AX25-W25</f>
        <v>52</v>
      </c>
      <c r="T25" s="562">
        <f t="shared" si="3"/>
        <v>0.9811320754716981</v>
      </c>
      <c r="U25" s="424"/>
      <c r="V25" s="213">
        <v>0</v>
      </c>
      <c r="W25" s="213">
        <f>položky!CX25</f>
        <v>0</v>
      </c>
      <c r="X25" s="562" t="str">
        <f t="shared" si="4"/>
        <v>*</v>
      </c>
      <c r="Y25" s="214"/>
      <c r="Z25" s="215"/>
      <c r="AA25" s="215"/>
      <c r="AB25" s="562" t="str">
        <f t="shared" si="5"/>
        <v>*</v>
      </c>
    </row>
    <row r="26" spans="1:28" ht="11.25" customHeight="1">
      <c r="A26" s="11"/>
      <c r="B26" s="240" t="s">
        <v>196</v>
      </c>
      <c r="C26" s="142"/>
      <c r="D26" s="738">
        <v>17</v>
      </c>
      <c r="E26" s="213">
        <f>položky!E26-I26</f>
        <v>10</v>
      </c>
      <c r="F26" s="552">
        <f t="shared" si="0"/>
        <v>0.5882352941176471</v>
      </c>
      <c r="G26" s="148"/>
      <c r="H26" s="213">
        <v>0</v>
      </c>
      <c r="I26" s="213">
        <f>položky!AN26</f>
        <v>0</v>
      </c>
      <c r="J26" s="552" t="str">
        <f t="shared" si="1"/>
        <v>*</v>
      </c>
      <c r="K26" s="214"/>
      <c r="L26" s="215"/>
      <c r="M26" s="215"/>
      <c r="N26" s="562" t="str">
        <f t="shared" si="2"/>
        <v>*</v>
      </c>
      <c r="O26" s="11"/>
      <c r="P26" s="240" t="s">
        <v>196</v>
      </c>
      <c r="Q26" s="142"/>
      <c r="R26" s="747">
        <v>122</v>
      </c>
      <c r="S26" s="747">
        <f>položky!AX26-W26</f>
        <v>109</v>
      </c>
      <c r="T26" s="562">
        <f t="shared" si="3"/>
        <v>0.8934426229508197</v>
      </c>
      <c r="U26" s="424"/>
      <c r="V26" s="213">
        <v>0</v>
      </c>
      <c r="W26" s="213">
        <f>položky!CX26</f>
        <v>0</v>
      </c>
      <c r="X26" s="562" t="str">
        <f t="shared" si="4"/>
        <v>*</v>
      </c>
      <c r="Y26" s="214"/>
      <c r="Z26" s="215"/>
      <c r="AA26" s="215"/>
      <c r="AB26" s="562" t="str">
        <f t="shared" si="5"/>
        <v>*</v>
      </c>
    </row>
    <row r="27" spans="1:28" ht="11.25" customHeight="1">
      <c r="A27" s="11"/>
      <c r="B27" s="240" t="s">
        <v>197</v>
      </c>
      <c r="C27" s="142"/>
      <c r="D27" s="738">
        <v>340</v>
      </c>
      <c r="E27" s="213">
        <f>položky!E27-I27</f>
        <v>335</v>
      </c>
      <c r="F27" s="552">
        <f t="shared" si="0"/>
        <v>0.9852941176470589</v>
      </c>
      <c r="G27" s="148"/>
      <c r="H27" s="213">
        <v>0</v>
      </c>
      <c r="I27" s="213">
        <f>položky!AN27</f>
        <v>0</v>
      </c>
      <c r="J27" s="552" t="str">
        <f t="shared" si="1"/>
        <v>*</v>
      </c>
      <c r="K27" s="214"/>
      <c r="L27" s="217"/>
      <c r="M27" s="217"/>
      <c r="N27" s="563" t="str">
        <f t="shared" si="2"/>
        <v>*</v>
      </c>
      <c r="O27" s="11"/>
      <c r="P27" s="240" t="s">
        <v>197</v>
      </c>
      <c r="Q27" s="142"/>
      <c r="R27" s="747">
        <v>140</v>
      </c>
      <c r="S27" s="747">
        <f>položky!AX27-W27</f>
        <v>169</v>
      </c>
      <c r="T27" s="563">
        <f t="shared" si="3"/>
        <v>1.207142857142857</v>
      </c>
      <c r="U27" s="424"/>
      <c r="V27" s="213">
        <v>0</v>
      </c>
      <c r="W27" s="213">
        <f>položky!CX27</f>
        <v>0</v>
      </c>
      <c r="X27" s="563" t="str">
        <f t="shared" si="4"/>
        <v>*</v>
      </c>
      <c r="Y27" s="214"/>
      <c r="Z27" s="217"/>
      <c r="AA27" s="217"/>
      <c r="AB27" s="563" t="str">
        <f t="shared" si="5"/>
        <v>*</v>
      </c>
    </row>
    <row r="28" spans="1:28" ht="12.75" customHeight="1">
      <c r="A28" s="16" t="s">
        <v>198</v>
      </c>
      <c r="B28" s="135"/>
      <c r="C28" s="146"/>
      <c r="D28" s="742">
        <f>SUM(D29:D38)</f>
        <v>5378</v>
      </c>
      <c r="E28" s="218">
        <f>SUM(E29:E38)</f>
        <v>5481</v>
      </c>
      <c r="F28" s="553">
        <f t="shared" si="0"/>
        <v>1.0191521011528448</v>
      </c>
      <c r="G28" s="211"/>
      <c r="H28" s="218">
        <v>4600</v>
      </c>
      <c r="I28" s="218">
        <f>SUM(I29:I38)</f>
        <v>4583</v>
      </c>
      <c r="J28" s="553">
        <f t="shared" si="1"/>
        <v>0.996304347826087</v>
      </c>
      <c r="K28" s="219"/>
      <c r="L28" s="218">
        <v>0</v>
      </c>
      <c r="M28" s="218">
        <f>SUM(M29:M38)</f>
        <v>0</v>
      </c>
      <c r="N28" s="553" t="str">
        <f t="shared" si="2"/>
        <v>*</v>
      </c>
      <c r="O28" s="16" t="s">
        <v>198</v>
      </c>
      <c r="P28" s="135"/>
      <c r="Q28" s="146"/>
      <c r="R28" s="752">
        <v>13968</v>
      </c>
      <c r="S28" s="752">
        <f>SUM(S29:S38)</f>
        <v>15170</v>
      </c>
      <c r="T28" s="553">
        <f t="shared" si="3"/>
        <v>1.086053837342497</v>
      </c>
      <c r="U28" s="422"/>
      <c r="V28" s="218">
        <v>11119</v>
      </c>
      <c r="W28" s="218">
        <f>SUM(W29:W38)</f>
        <v>10596</v>
      </c>
      <c r="X28" s="553">
        <f t="shared" si="4"/>
        <v>0.9529633959888479</v>
      </c>
      <c r="Y28" s="219"/>
      <c r="Z28" s="218">
        <v>0</v>
      </c>
      <c r="AA28" s="218">
        <f>SUM(AA29:AA38)</f>
        <v>0</v>
      </c>
      <c r="AB28" s="553" t="str">
        <f t="shared" si="5"/>
        <v>*</v>
      </c>
    </row>
    <row r="29" spans="1:28" ht="11.25" customHeight="1">
      <c r="A29" s="17"/>
      <c r="B29" s="240" t="s">
        <v>199</v>
      </c>
      <c r="C29" s="142"/>
      <c r="D29" s="738">
        <v>53</v>
      </c>
      <c r="E29" s="213">
        <f>položky!E29-I29</f>
        <v>52</v>
      </c>
      <c r="F29" s="552">
        <f t="shared" si="0"/>
        <v>0.9811320754716981</v>
      </c>
      <c r="G29" s="148"/>
      <c r="H29" s="213">
        <v>0</v>
      </c>
      <c r="I29" s="213">
        <f>položky!AN29</f>
        <v>0</v>
      </c>
      <c r="J29" s="552" t="str">
        <f t="shared" si="1"/>
        <v>*</v>
      </c>
      <c r="K29" s="214"/>
      <c r="L29" s="213"/>
      <c r="M29" s="213"/>
      <c r="N29" s="552" t="str">
        <f t="shared" si="2"/>
        <v>*</v>
      </c>
      <c r="O29" s="11"/>
      <c r="P29" s="240" t="s">
        <v>199</v>
      </c>
      <c r="Q29" s="142"/>
      <c r="R29" s="747">
        <v>338</v>
      </c>
      <c r="S29" s="747">
        <f>položky!AX29-W29</f>
        <v>332</v>
      </c>
      <c r="T29" s="552">
        <f t="shared" si="3"/>
        <v>0.9822485207100592</v>
      </c>
      <c r="U29" s="424"/>
      <c r="V29" s="213">
        <v>0</v>
      </c>
      <c r="W29" s="213">
        <f>položky!CX29</f>
        <v>0</v>
      </c>
      <c r="X29" s="552" t="str">
        <f t="shared" si="4"/>
        <v>*</v>
      </c>
      <c r="Y29" s="214"/>
      <c r="Z29" s="213"/>
      <c r="AA29" s="213"/>
      <c r="AB29" s="552" t="str">
        <f t="shared" si="5"/>
        <v>*</v>
      </c>
    </row>
    <row r="30" spans="1:28" ht="11.25" customHeight="1">
      <c r="A30" s="11"/>
      <c r="B30" s="240" t="s">
        <v>200</v>
      </c>
      <c r="C30" s="142"/>
      <c r="D30" s="738">
        <v>0</v>
      </c>
      <c r="E30" s="213">
        <f>položky!E30-I30</f>
        <v>0</v>
      </c>
      <c r="F30" s="552" t="str">
        <f t="shared" si="0"/>
        <v>*</v>
      </c>
      <c r="G30" s="148"/>
      <c r="H30" s="213">
        <v>0</v>
      </c>
      <c r="I30" s="213">
        <f>položky!AN30</f>
        <v>0</v>
      </c>
      <c r="J30" s="552" t="str">
        <f t="shared" si="1"/>
        <v>*</v>
      </c>
      <c r="K30" s="214"/>
      <c r="L30" s="215"/>
      <c r="M30" s="215"/>
      <c r="N30" s="562" t="str">
        <f t="shared" si="2"/>
        <v>*</v>
      </c>
      <c r="O30" s="11"/>
      <c r="P30" s="240" t="s">
        <v>200</v>
      </c>
      <c r="Q30" s="142"/>
      <c r="R30" s="747">
        <v>1350</v>
      </c>
      <c r="S30" s="747">
        <f>položky!AX30-W30</f>
        <v>1322</v>
      </c>
      <c r="T30" s="562">
        <f t="shared" si="3"/>
        <v>0.9792592592592593</v>
      </c>
      <c r="U30" s="424"/>
      <c r="V30" s="213">
        <v>0</v>
      </c>
      <c r="W30" s="213">
        <f>položky!CX30</f>
        <v>0</v>
      </c>
      <c r="X30" s="562" t="str">
        <f t="shared" si="4"/>
        <v>*</v>
      </c>
      <c r="Y30" s="214"/>
      <c r="Z30" s="215"/>
      <c r="AA30" s="215"/>
      <c r="AB30" s="562" t="str">
        <f t="shared" si="5"/>
        <v>*</v>
      </c>
    </row>
    <row r="31" spans="1:28" ht="11.25" customHeight="1">
      <c r="A31" s="11"/>
      <c r="B31" s="240" t="s">
        <v>201</v>
      </c>
      <c r="C31" s="142"/>
      <c r="D31" s="738">
        <v>393</v>
      </c>
      <c r="E31" s="213">
        <f>položky!E31-I31</f>
        <v>481</v>
      </c>
      <c r="F31" s="552">
        <f t="shared" si="0"/>
        <v>1.2239185750636132</v>
      </c>
      <c r="G31" s="148"/>
      <c r="H31" s="213">
        <v>585</v>
      </c>
      <c r="I31" s="213">
        <f>příjmy!H78+příjmy!H81</f>
        <v>568</v>
      </c>
      <c r="J31" s="552">
        <f t="shared" si="1"/>
        <v>0.9709401709401709</v>
      </c>
      <c r="K31" s="214"/>
      <c r="L31" s="215"/>
      <c r="M31" s="215"/>
      <c r="N31" s="562" t="str">
        <f t="shared" si="2"/>
        <v>*</v>
      </c>
      <c r="O31" s="11"/>
      <c r="P31" s="240" t="s">
        <v>201</v>
      </c>
      <c r="Q31" s="142"/>
      <c r="R31" s="747">
        <v>5949</v>
      </c>
      <c r="S31" s="747">
        <f>položky!AX31-W31</f>
        <v>6196</v>
      </c>
      <c r="T31" s="562">
        <f t="shared" si="3"/>
        <v>1.041519583123214</v>
      </c>
      <c r="U31" s="424"/>
      <c r="V31" s="213">
        <v>0</v>
      </c>
      <c r="W31" s="213">
        <f>položky!CX31</f>
        <v>0</v>
      </c>
      <c r="X31" s="562" t="str">
        <f t="shared" si="4"/>
        <v>*</v>
      </c>
      <c r="Y31" s="214"/>
      <c r="Z31" s="215"/>
      <c r="AA31" s="215"/>
      <c r="AB31" s="562" t="str">
        <f t="shared" si="5"/>
        <v>*</v>
      </c>
    </row>
    <row r="32" spans="1:28" ht="11.25" customHeight="1">
      <c r="A32" s="11"/>
      <c r="B32" s="240" t="s">
        <v>248</v>
      </c>
      <c r="C32" s="142"/>
      <c r="D32" s="738">
        <v>2780</v>
      </c>
      <c r="E32" s="213">
        <f>položky!E32-I32</f>
        <v>2785</v>
      </c>
      <c r="F32" s="552">
        <f t="shared" si="0"/>
        <v>1.0017985611510791</v>
      </c>
      <c r="G32" s="148"/>
      <c r="H32" s="213">
        <v>4015</v>
      </c>
      <c r="I32" s="213">
        <f>položky!AN32+položky!AS32-příjmy!H152</f>
        <v>3800</v>
      </c>
      <c r="J32" s="552">
        <f t="shared" si="1"/>
        <v>0.9464508094645081</v>
      </c>
      <c r="K32" s="214"/>
      <c r="L32" s="215"/>
      <c r="M32" s="215"/>
      <c r="N32" s="562" t="str">
        <f t="shared" si="2"/>
        <v>*</v>
      </c>
      <c r="O32" s="11"/>
      <c r="P32" s="240" t="s">
        <v>248</v>
      </c>
      <c r="Q32" s="142"/>
      <c r="R32" s="747">
        <v>4807</v>
      </c>
      <c r="S32" s="747">
        <f>položky!AX32-W32</f>
        <v>6137</v>
      </c>
      <c r="T32" s="562">
        <f t="shared" si="3"/>
        <v>1.2766798418972332</v>
      </c>
      <c r="U32" s="424"/>
      <c r="V32" s="213">
        <v>1373</v>
      </c>
      <c r="W32" s="213">
        <f>položky!CX32</f>
        <v>1433</v>
      </c>
      <c r="X32" s="562">
        <f t="shared" si="4"/>
        <v>1.0436999271667882</v>
      </c>
      <c r="Y32" s="214"/>
      <c r="Z32" s="215"/>
      <c r="AA32" s="215"/>
      <c r="AB32" s="562" t="str">
        <f t="shared" si="5"/>
        <v>*</v>
      </c>
    </row>
    <row r="33" spans="1:28" ht="11.25" customHeight="1">
      <c r="A33" s="11"/>
      <c r="B33" s="240" t="s">
        <v>249</v>
      </c>
      <c r="C33" s="142"/>
      <c r="D33" s="738">
        <v>100</v>
      </c>
      <c r="E33" s="213">
        <f>položky!E33-I33</f>
        <v>101</v>
      </c>
      <c r="F33" s="552">
        <f t="shared" si="0"/>
        <v>1.01</v>
      </c>
      <c r="G33" s="148"/>
      <c r="H33" s="213">
        <v>0</v>
      </c>
      <c r="I33" s="213">
        <f>položky!AN33+příjmy!H155</f>
        <v>215</v>
      </c>
      <c r="J33" s="552" t="str">
        <f t="shared" si="1"/>
        <v>*</v>
      </c>
      <c r="K33" s="214"/>
      <c r="L33" s="215"/>
      <c r="M33" s="215"/>
      <c r="N33" s="562" t="str">
        <f t="shared" si="2"/>
        <v>*</v>
      </c>
      <c r="O33" s="11"/>
      <c r="P33" s="240" t="s">
        <v>249</v>
      </c>
      <c r="Q33" s="142"/>
      <c r="R33" s="747">
        <v>545</v>
      </c>
      <c r="S33" s="747">
        <f>položky!AX33-W33</f>
        <v>443</v>
      </c>
      <c r="T33" s="562">
        <f t="shared" si="3"/>
        <v>0.8128440366972477</v>
      </c>
      <c r="U33" s="424"/>
      <c r="V33" s="213">
        <v>300</v>
      </c>
      <c r="W33" s="213">
        <f>položky!CX33</f>
        <v>330</v>
      </c>
      <c r="X33" s="562">
        <f t="shared" si="4"/>
        <v>1.1</v>
      </c>
      <c r="Y33" s="214"/>
      <c r="Z33" s="215"/>
      <c r="AA33" s="215"/>
      <c r="AB33" s="562" t="str">
        <f t="shared" si="5"/>
        <v>*</v>
      </c>
    </row>
    <row r="34" spans="1:28" ht="11.25" customHeight="1">
      <c r="A34" s="11"/>
      <c r="B34" s="240" t="s">
        <v>204</v>
      </c>
      <c r="C34" s="142"/>
      <c r="D34" s="738">
        <v>332</v>
      </c>
      <c r="E34" s="213">
        <f>položky!E34-I34</f>
        <v>310</v>
      </c>
      <c r="F34" s="552">
        <f t="shared" si="0"/>
        <v>0.9337349397590361</v>
      </c>
      <c r="G34" s="148"/>
      <c r="H34" s="213">
        <v>0</v>
      </c>
      <c r="I34" s="213">
        <f>položky!AN34</f>
        <v>0</v>
      </c>
      <c r="J34" s="552" t="str">
        <f t="shared" si="1"/>
        <v>*</v>
      </c>
      <c r="K34" s="214"/>
      <c r="L34" s="215"/>
      <c r="M34" s="215"/>
      <c r="N34" s="562" t="str">
        <f t="shared" si="2"/>
        <v>*</v>
      </c>
      <c r="O34" s="11"/>
      <c r="P34" s="240" t="s">
        <v>204</v>
      </c>
      <c r="Q34" s="142"/>
      <c r="R34" s="747">
        <v>313</v>
      </c>
      <c r="S34" s="747">
        <f>položky!AX34-W34</f>
        <v>303</v>
      </c>
      <c r="T34" s="562">
        <f t="shared" si="3"/>
        <v>0.9680511182108626</v>
      </c>
      <c r="U34" s="424"/>
      <c r="V34" s="213">
        <v>0</v>
      </c>
      <c r="W34" s="213">
        <f>položky!CX34</f>
        <v>0</v>
      </c>
      <c r="X34" s="562" t="str">
        <f t="shared" si="4"/>
        <v>*</v>
      </c>
      <c r="Y34" s="214"/>
      <c r="Z34" s="215"/>
      <c r="AA34" s="215"/>
      <c r="AB34" s="562" t="str">
        <f t="shared" si="5"/>
        <v>*</v>
      </c>
    </row>
    <row r="35" spans="1:28" ht="11.25" customHeight="1">
      <c r="A35" s="11"/>
      <c r="B35" s="240" t="s">
        <v>205</v>
      </c>
      <c r="C35" s="142"/>
      <c r="D35" s="738">
        <v>520</v>
      </c>
      <c r="E35" s="213">
        <f>položky!E35-I35</f>
        <v>447</v>
      </c>
      <c r="F35" s="552">
        <f t="shared" si="0"/>
        <v>0.8596153846153847</v>
      </c>
      <c r="G35" s="148"/>
      <c r="H35" s="213">
        <v>0</v>
      </c>
      <c r="I35" s="213">
        <f>položky!AN35</f>
        <v>0</v>
      </c>
      <c r="J35" s="552" t="str">
        <f t="shared" si="1"/>
        <v>*</v>
      </c>
      <c r="K35" s="214"/>
      <c r="L35" s="215"/>
      <c r="M35" s="215"/>
      <c r="N35" s="562" t="str">
        <f t="shared" si="2"/>
        <v>*</v>
      </c>
      <c r="O35" s="11"/>
      <c r="P35" s="240" t="s">
        <v>205</v>
      </c>
      <c r="Q35" s="142"/>
      <c r="R35" s="747">
        <v>286</v>
      </c>
      <c r="S35" s="747">
        <f>položky!AX35-W35</f>
        <v>212</v>
      </c>
      <c r="T35" s="562">
        <f t="shared" si="3"/>
        <v>0.7412587412587412</v>
      </c>
      <c r="U35" s="424"/>
      <c r="V35" s="213">
        <v>0</v>
      </c>
      <c r="W35" s="213">
        <f>položky!CX35</f>
        <v>0</v>
      </c>
      <c r="X35" s="562" t="str">
        <f t="shared" si="4"/>
        <v>*</v>
      </c>
      <c r="Y35" s="214"/>
      <c r="Z35" s="215"/>
      <c r="AA35" s="215"/>
      <c r="AB35" s="562" t="str">
        <f t="shared" si="5"/>
        <v>*</v>
      </c>
    </row>
    <row r="36" spans="1:28" ht="11.25" customHeight="1">
      <c r="A36" s="11"/>
      <c r="B36" s="240" t="s">
        <v>250</v>
      </c>
      <c r="C36" s="142"/>
      <c r="D36" s="738">
        <v>1100</v>
      </c>
      <c r="E36" s="213">
        <f>položky!E36-I36</f>
        <v>1210</v>
      </c>
      <c r="F36" s="552">
        <f t="shared" si="0"/>
        <v>1.1</v>
      </c>
      <c r="G36" s="148"/>
      <c r="H36" s="213">
        <v>0</v>
      </c>
      <c r="I36" s="213">
        <f>položky!AN36</f>
        <v>0</v>
      </c>
      <c r="J36" s="552" t="str">
        <f t="shared" si="1"/>
        <v>*</v>
      </c>
      <c r="K36" s="214"/>
      <c r="L36" s="215"/>
      <c r="M36" s="215"/>
      <c r="N36" s="562" t="str">
        <f t="shared" si="2"/>
        <v>*</v>
      </c>
      <c r="O36" s="11"/>
      <c r="P36" s="240" t="s">
        <v>250</v>
      </c>
      <c r="Q36" s="142"/>
      <c r="R36" s="747">
        <v>125</v>
      </c>
      <c r="S36" s="747">
        <f>položky!AX36-W36</f>
        <v>80</v>
      </c>
      <c r="T36" s="562">
        <f t="shared" si="3"/>
        <v>0.64</v>
      </c>
      <c r="U36" s="424"/>
      <c r="V36" s="213">
        <v>8646</v>
      </c>
      <c r="W36" s="213">
        <f>položky!CX36</f>
        <v>8646</v>
      </c>
      <c r="X36" s="562">
        <f t="shared" si="4"/>
        <v>1</v>
      </c>
      <c r="Y36" s="214"/>
      <c r="Z36" s="215"/>
      <c r="AA36" s="215"/>
      <c r="AB36" s="562" t="str">
        <f t="shared" si="5"/>
        <v>*</v>
      </c>
    </row>
    <row r="37" spans="1:28" ht="11.25" customHeight="1">
      <c r="A37" s="11"/>
      <c r="B37" s="240" t="s">
        <v>207</v>
      </c>
      <c r="C37" s="142"/>
      <c r="D37" s="738">
        <v>100</v>
      </c>
      <c r="E37" s="213">
        <f>položky!E37-I37</f>
        <v>95</v>
      </c>
      <c r="F37" s="552">
        <f t="shared" si="0"/>
        <v>0.95</v>
      </c>
      <c r="G37" s="148"/>
      <c r="H37" s="213">
        <v>0</v>
      </c>
      <c r="I37" s="213">
        <f>položky!AN37</f>
        <v>0</v>
      </c>
      <c r="J37" s="552" t="str">
        <f t="shared" si="1"/>
        <v>*</v>
      </c>
      <c r="K37" s="214"/>
      <c r="L37" s="215"/>
      <c r="M37" s="215"/>
      <c r="N37" s="562" t="str">
        <f t="shared" si="2"/>
        <v>*</v>
      </c>
      <c r="O37" s="11"/>
      <c r="P37" s="240" t="s">
        <v>207</v>
      </c>
      <c r="Q37" s="142"/>
      <c r="R37" s="747">
        <v>165</v>
      </c>
      <c r="S37" s="747">
        <f>položky!AX37-W37</f>
        <v>69</v>
      </c>
      <c r="T37" s="562">
        <f t="shared" si="3"/>
        <v>0.41818181818181815</v>
      </c>
      <c r="U37" s="424"/>
      <c r="V37" s="213">
        <v>800</v>
      </c>
      <c r="W37" s="213">
        <f>položky!CX37</f>
        <v>187</v>
      </c>
      <c r="X37" s="562">
        <f t="shared" si="4"/>
        <v>0.23375</v>
      </c>
      <c r="Y37" s="214"/>
      <c r="Z37" s="215"/>
      <c r="AA37" s="215"/>
      <c r="AB37" s="562" t="str">
        <f t="shared" si="5"/>
        <v>*</v>
      </c>
    </row>
    <row r="38" spans="1:28" ht="11.25" customHeight="1">
      <c r="A38" s="11"/>
      <c r="B38" s="240" t="s">
        <v>251</v>
      </c>
      <c r="C38" s="142"/>
      <c r="D38" s="738">
        <v>0</v>
      </c>
      <c r="E38" s="213">
        <f>položky!E38-I38</f>
        <v>0</v>
      </c>
      <c r="F38" s="552" t="str">
        <f t="shared" si="0"/>
        <v>*</v>
      </c>
      <c r="G38" s="148"/>
      <c r="H38" s="213">
        <v>0</v>
      </c>
      <c r="I38" s="213">
        <f>položky!AN38</f>
        <v>0</v>
      </c>
      <c r="J38" s="552" t="str">
        <f t="shared" si="1"/>
        <v>*</v>
      </c>
      <c r="K38" s="214"/>
      <c r="L38" s="215"/>
      <c r="M38" s="215"/>
      <c r="N38" s="562" t="str">
        <f t="shared" si="2"/>
        <v>*</v>
      </c>
      <c r="O38" s="11"/>
      <c r="P38" s="240" t="s">
        <v>251</v>
      </c>
      <c r="Q38" s="142"/>
      <c r="R38" s="747">
        <v>90</v>
      </c>
      <c r="S38" s="747">
        <f>položky!AX38-W38</f>
        <v>76</v>
      </c>
      <c r="T38" s="562">
        <f t="shared" si="3"/>
        <v>0.8444444444444444</v>
      </c>
      <c r="U38" s="424"/>
      <c r="V38" s="213">
        <v>0</v>
      </c>
      <c r="W38" s="213">
        <f>položky!CX38</f>
        <v>0</v>
      </c>
      <c r="X38" s="562" t="str">
        <f t="shared" si="4"/>
        <v>*</v>
      </c>
      <c r="Y38" s="214"/>
      <c r="Z38" s="215"/>
      <c r="AA38" s="215"/>
      <c r="AB38" s="562" t="str">
        <f t="shared" si="5"/>
        <v>*</v>
      </c>
    </row>
    <row r="39" spans="1:28" ht="12.75" customHeight="1">
      <c r="A39" s="16" t="s">
        <v>209</v>
      </c>
      <c r="B39" s="135"/>
      <c r="C39" s="146"/>
      <c r="D39" s="742">
        <f>SUM(D40:D43)</f>
        <v>729</v>
      </c>
      <c r="E39" s="218">
        <f>SUM(E40:E43)</f>
        <v>787</v>
      </c>
      <c r="F39" s="553">
        <f t="shared" si="0"/>
        <v>1.0795610425240054</v>
      </c>
      <c r="G39" s="211"/>
      <c r="H39" s="218">
        <v>0</v>
      </c>
      <c r="I39" s="218">
        <f>SUM(I40:I43)</f>
        <v>0</v>
      </c>
      <c r="J39" s="553" t="str">
        <f t="shared" si="1"/>
        <v>*</v>
      </c>
      <c r="K39" s="219"/>
      <c r="L39" s="218">
        <v>0</v>
      </c>
      <c r="M39" s="218">
        <f>SUM(M40:M43)</f>
        <v>0</v>
      </c>
      <c r="N39" s="553" t="str">
        <f t="shared" si="2"/>
        <v>*</v>
      </c>
      <c r="O39" s="16" t="s">
        <v>209</v>
      </c>
      <c r="P39" s="135"/>
      <c r="Q39" s="146"/>
      <c r="R39" s="752">
        <f>SUM(R40:R43)</f>
        <v>765</v>
      </c>
      <c r="S39" s="752">
        <f>SUM(S40:S43)</f>
        <v>700</v>
      </c>
      <c r="T39" s="553">
        <f t="shared" si="3"/>
        <v>0.9150326797385621</v>
      </c>
      <c r="U39" s="422"/>
      <c r="V39" s="218">
        <v>0</v>
      </c>
      <c r="W39" s="218">
        <f>SUM(W40:W43)</f>
        <v>0</v>
      </c>
      <c r="X39" s="553" t="str">
        <f t="shared" si="4"/>
        <v>*</v>
      </c>
      <c r="Y39" s="219"/>
      <c r="Z39" s="218">
        <v>0</v>
      </c>
      <c r="AA39" s="218">
        <f>SUM(AA40:AA43)</f>
        <v>0</v>
      </c>
      <c r="AB39" s="553" t="str">
        <f t="shared" si="5"/>
        <v>*</v>
      </c>
    </row>
    <row r="40" spans="1:28" ht="11.25" customHeight="1">
      <c r="A40" s="11"/>
      <c r="B40" s="240" t="s">
        <v>210</v>
      </c>
      <c r="C40" s="142"/>
      <c r="D40" s="738">
        <v>0</v>
      </c>
      <c r="E40" s="213">
        <f>položky!E40-I40</f>
        <v>0</v>
      </c>
      <c r="F40" s="552" t="str">
        <f aca="true" t="shared" si="6" ref="F40:F65">IF(OR(E40=0,D40=0),"*",E40/D40)</f>
        <v>*</v>
      </c>
      <c r="G40" s="148"/>
      <c r="H40" s="213">
        <v>0</v>
      </c>
      <c r="I40" s="213">
        <f>položky!AN40</f>
        <v>0</v>
      </c>
      <c r="J40" s="552" t="str">
        <f aca="true" t="shared" si="7" ref="J40:J65">IF(OR(I40=0,H40=0),"*",I40/H40)</f>
        <v>*</v>
      </c>
      <c r="K40" s="214"/>
      <c r="L40" s="213"/>
      <c r="M40" s="213"/>
      <c r="N40" s="552" t="str">
        <f aca="true" t="shared" si="8" ref="N40:N65">IF(OR(M40=0,L40=0),"*",M40/L40)</f>
        <v>*</v>
      </c>
      <c r="O40" s="11"/>
      <c r="P40" s="240" t="s">
        <v>210</v>
      </c>
      <c r="Q40" s="142"/>
      <c r="R40" s="747">
        <v>17</v>
      </c>
      <c r="S40" s="747">
        <f>položky!AX40-W40</f>
        <v>19</v>
      </c>
      <c r="T40" s="552">
        <f aca="true" t="shared" si="9" ref="T40:T65">IF(OR(S40=0,R40=0),"*",S40/R40)</f>
        <v>1.1176470588235294</v>
      </c>
      <c r="U40" s="424"/>
      <c r="V40" s="213">
        <v>0</v>
      </c>
      <c r="W40" s="213">
        <f>položky!CX40</f>
        <v>0</v>
      </c>
      <c r="X40" s="552" t="str">
        <f aca="true" t="shared" si="10" ref="X40:X65">IF(OR(W40=0,V40=0),"*",W40/V40)</f>
        <v>*</v>
      </c>
      <c r="Y40" s="214"/>
      <c r="Z40" s="213"/>
      <c r="AA40" s="213"/>
      <c r="AB40" s="552" t="str">
        <f aca="true" t="shared" si="11" ref="AB40:AB65">IF(OR(AA40=0,Z40=0),"*",AA40/Z40)</f>
        <v>*</v>
      </c>
    </row>
    <row r="41" spans="1:28" ht="11.25" customHeight="1">
      <c r="A41" s="11"/>
      <c r="B41" s="240" t="s">
        <v>211</v>
      </c>
      <c r="C41" s="142"/>
      <c r="D41" s="738">
        <v>70</v>
      </c>
      <c r="E41" s="213">
        <f>položky!E41-I41</f>
        <v>70</v>
      </c>
      <c r="F41" s="552">
        <f t="shared" si="6"/>
        <v>1</v>
      </c>
      <c r="G41" s="148"/>
      <c r="H41" s="213">
        <v>0</v>
      </c>
      <c r="I41" s="213">
        <f>položky!AN41</f>
        <v>0</v>
      </c>
      <c r="J41" s="552" t="str">
        <f t="shared" si="7"/>
        <v>*</v>
      </c>
      <c r="K41" s="214"/>
      <c r="L41" s="215"/>
      <c r="M41" s="215"/>
      <c r="N41" s="562" t="str">
        <f t="shared" si="8"/>
        <v>*</v>
      </c>
      <c r="O41" s="11"/>
      <c r="P41" s="240" t="s">
        <v>211</v>
      </c>
      <c r="Q41" s="142"/>
      <c r="R41" s="747">
        <v>70</v>
      </c>
      <c r="S41" s="747">
        <f>položky!AX41-W41</f>
        <v>56</v>
      </c>
      <c r="T41" s="562">
        <f t="shared" si="9"/>
        <v>0.8</v>
      </c>
      <c r="U41" s="424"/>
      <c r="V41" s="213">
        <v>0</v>
      </c>
      <c r="W41" s="213">
        <f>položky!CX41</f>
        <v>0</v>
      </c>
      <c r="X41" s="562" t="str">
        <f t="shared" si="10"/>
        <v>*</v>
      </c>
      <c r="Y41" s="214"/>
      <c r="Z41" s="215"/>
      <c r="AA41" s="215"/>
      <c r="AB41" s="562" t="str">
        <f t="shared" si="11"/>
        <v>*</v>
      </c>
    </row>
    <row r="42" spans="1:28" ht="11.25" customHeight="1">
      <c r="A42" s="11"/>
      <c r="B42" s="240" t="s">
        <v>252</v>
      </c>
      <c r="C42" s="142"/>
      <c r="D42" s="738">
        <v>0</v>
      </c>
      <c r="E42" s="213">
        <f>položky!E42-I42</f>
        <v>0</v>
      </c>
      <c r="F42" s="552" t="str">
        <f t="shared" si="6"/>
        <v>*</v>
      </c>
      <c r="G42" s="148"/>
      <c r="H42" s="213">
        <v>0</v>
      </c>
      <c r="I42" s="213">
        <f>položky!AN42</f>
        <v>0</v>
      </c>
      <c r="J42" s="552" t="str">
        <f t="shared" si="7"/>
        <v>*</v>
      </c>
      <c r="K42" s="214"/>
      <c r="L42" s="217"/>
      <c r="M42" s="217"/>
      <c r="N42" s="563" t="str">
        <f t="shared" si="8"/>
        <v>*</v>
      </c>
      <c r="O42" s="11"/>
      <c r="P42" s="240" t="s">
        <v>252</v>
      </c>
      <c r="Q42" s="142"/>
      <c r="R42" s="747">
        <v>0</v>
      </c>
      <c r="S42" s="747">
        <f>položky!AX42-W42</f>
        <v>0</v>
      </c>
      <c r="T42" s="563" t="str">
        <f t="shared" si="9"/>
        <v>*</v>
      </c>
      <c r="U42" s="424"/>
      <c r="V42" s="213">
        <v>0</v>
      </c>
      <c r="W42" s="213">
        <f>položky!CX42</f>
        <v>0</v>
      </c>
      <c r="X42" s="563" t="str">
        <f t="shared" si="10"/>
        <v>*</v>
      </c>
      <c r="Y42" s="214"/>
      <c r="Z42" s="217"/>
      <c r="AA42" s="217"/>
      <c r="AB42" s="563" t="str">
        <f t="shared" si="11"/>
        <v>*</v>
      </c>
    </row>
    <row r="43" spans="1:28" ht="11.25" customHeight="1">
      <c r="A43" s="11"/>
      <c r="B43" s="342" t="s">
        <v>213</v>
      </c>
      <c r="C43" s="142"/>
      <c r="D43" s="738">
        <v>659</v>
      </c>
      <c r="E43" s="213">
        <f>položky!E43-I43</f>
        <v>717</v>
      </c>
      <c r="F43" s="552">
        <f t="shared" si="6"/>
        <v>1.0880121396054627</v>
      </c>
      <c r="G43" s="148"/>
      <c r="H43" s="213">
        <v>0</v>
      </c>
      <c r="I43" s="213">
        <f>položky!AN43</f>
        <v>0</v>
      </c>
      <c r="J43" s="552" t="str">
        <f t="shared" si="7"/>
        <v>*</v>
      </c>
      <c r="K43" s="214"/>
      <c r="L43" s="217"/>
      <c r="M43" s="217"/>
      <c r="N43" s="563" t="str">
        <f t="shared" si="8"/>
        <v>*</v>
      </c>
      <c r="O43" s="11"/>
      <c r="P43" s="342" t="s">
        <v>213</v>
      </c>
      <c r="Q43" s="142"/>
      <c r="R43" s="747">
        <v>678</v>
      </c>
      <c r="S43" s="747">
        <f>položky!AX43-W43</f>
        <v>625</v>
      </c>
      <c r="T43" s="563">
        <f t="shared" si="9"/>
        <v>0.9218289085545722</v>
      </c>
      <c r="U43" s="424"/>
      <c r="V43" s="213">
        <v>0</v>
      </c>
      <c r="W43" s="213">
        <f>položky!CX43</f>
        <v>0</v>
      </c>
      <c r="X43" s="563" t="str">
        <f t="shared" si="10"/>
        <v>*</v>
      </c>
      <c r="Y43" s="214"/>
      <c r="Z43" s="217"/>
      <c r="AA43" s="217"/>
      <c r="AB43" s="563" t="str">
        <f t="shared" si="11"/>
        <v>*</v>
      </c>
    </row>
    <row r="44" spans="1:28" ht="12.75" customHeight="1">
      <c r="A44" s="16" t="s">
        <v>214</v>
      </c>
      <c r="B44" s="97"/>
      <c r="C44" s="146"/>
      <c r="D44" s="742">
        <f>SUM(D45:D58)</f>
        <v>10933</v>
      </c>
      <c r="E44" s="218">
        <f>SUM(E45:E58)</f>
        <v>11100</v>
      </c>
      <c r="F44" s="553">
        <f t="shared" si="6"/>
        <v>1.0152748559407299</v>
      </c>
      <c r="G44" s="220"/>
      <c r="H44" s="218">
        <v>6702</v>
      </c>
      <c r="I44" s="218">
        <f>SUM(I45:I58)</f>
        <v>6669</v>
      </c>
      <c r="J44" s="553">
        <f t="shared" si="7"/>
        <v>0.9950760966875559</v>
      </c>
      <c r="K44" s="219"/>
      <c r="L44" s="218">
        <f>SUM(L45:L55)</f>
        <v>1500</v>
      </c>
      <c r="M44" s="218">
        <f>SUM(M45:M55)</f>
        <v>1182</v>
      </c>
      <c r="N44" s="553">
        <f t="shared" si="8"/>
        <v>0.788</v>
      </c>
      <c r="O44" s="16" t="s">
        <v>214</v>
      </c>
      <c r="P44" s="97"/>
      <c r="Q44" s="146"/>
      <c r="R44" s="752">
        <v>17108</v>
      </c>
      <c r="S44" s="752">
        <f>SUM(S45:S58)</f>
        <v>16592</v>
      </c>
      <c r="T44" s="553">
        <f t="shared" si="9"/>
        <v>0.9698386719663316</v>
      </c>
      <c r="U44" s="425"/>
      <c r="V44" s="218">
        <v>470</v>
      </c>
      <c r="W44" s="218">
        <f>SUM(W45:W58)</f>
        <v>457</v>
      </c>
      <c r="X44" s="553">
        <f t="shared" si="10"/>
        <v>0.9723404255319149</v>
      </c>
      <c r="Y44" s="219"/>
      <c r="Z44" s="218">
        <f>SUM(Z45:Z58)</f>
        <v>1727</v>
      </c>
      <c r="AA44" s="218">
        <f>SUM(AA45:AA58)</f>
        <v>1724</v>
      </c>
      <c r="AB44" s="553">
        <f t="shared" si="11"/>
        <v>0.998262883613202</v>
      </c>
    </row>
    <row r="45" spans="1:28" ht="12" customHeight="1">
      <c r="A45" s="11"/>
      <c r="B45" s="240" t="s">
        <v>253</v>
      </c>
      <c r="C45" s="142"/>
      <c r="D45" s="738">
        <v>4782</v>
      </c>
      <c r="E45" s="213">
        <f>položky!E45-I45</f>
        <v>4681</v>
      </c>
      <c r="F45" s="552">
        <f t="shared" si="6"/>
        <v>0.9788791300711</v>
      </c>
      <c r="G45" s="221"/>
      <c r="H45" s="213">
        <v>0</v>
      </c>
      <c r="I45" s="213">
        <f>položky!AN45</f>
        <v>0</v>
      </c>
      <c r="J45" s="552" t="str">
        <f t="shared" si="7"/>
        <v>*</v>
      </c>
      <c r="K45" s="214"/>
      <c r="L45" s="215"/>
      <c r="M45" s="215"/>
      <c r="N45" s="562" t="str">
        <f t="shared" si="8"/>
        <v>*</v>
      </c>
      <c r="O45" s="11"/>
      <c r="P45" s="240" t="s">
        <v>253</v>
      </c>
      <c r="Q45" s="142"/>
      <c r="R45" s="747">
        <v>4649</v>
      </c>
      <c r="S45" s="747">
        <f>položky!AX45-W45</f>
        <v>4128</v>
      </c>
      <c r="T45" s="562">
        <f t="shared" si="9"/>
        <v>0.8879328887932889</v>
      </c>
      <c r="U45" s="426"/>
      <c r="V45" s="213">
        <v>0</v>
      </c>
      <c r="W45" s="213">
        <f>položky!CX45+položky!DA45</f>
        <v>0</v>
      </c>
      <c r="X45" s="562" t="str">
        <f t="shared" si="10"/>
        <v>*</v>
      </c>
      <c r="Y45" s="214"/>
      <c r="Z45" s="215"/>
      <c r="AA45" s="215"/>
      <c r="AB45" s="562" t="str">
        <f t="shared" si="11"/>
        <v>*</v>
      </c>
    </row>
    <row r="46" spans="1:28" ht="12" customHeight="1">
      <c r="A46" s="11"/>
      <c r="B46" s="240" t="s">
        <v>254</v>
      </c>
      <c r="C46" s="142"/>
      <c r="D46" s="738">
        <v>678</v>
      </c>
      <c r="E46" s="213">
        <f>položky!E46-I46-M46</f>
        <v>813</v>
      </c>
      <c r="F46" s="552">
        <f t="shared" si="6"/>
        <v>1.1991150442477876</v>
      </c>
      <c r="G46" s="221"/>
      <c r="H46" s="213">
        <v>0</v>
      </c>
      <c r="I46" s="213">
        <f>položky!AN46</f>
        <v>0</v>
      </c>
      <c r="J46" s="552" t="str">
        <f t="shared" si="7"/>
        <v>*</v>
      </c>
      <c r="K46" s="222"/>
      <c r="L46" s="215">
        <v>385</v>
      </c>
      <c r="M46" s="215">
        <f>'Tabulka č. 1 - akce'!C38-M54</f>
        <v>182</v>
      </c>
      <c r="N46" s="562">
        <f t="shared" si="8"/>
        <v>0.4727272727272727</v>
      </c>
      <c r="O46" s="11"/>
      <c r="P46" s="240" t="s">
        <v>254</v>
      </c>
      <c r="Q46" s="142"/>
      <c r="R46" s="747">
        <v>992</v>
      </c>
      <c r="S46" s="747">
        <f>položky!AX46-W46-AA46</f>
        <v>911</v>
      </c>
      <c r="T46" s="562">
        <f t="shared" si="9"/>
        <v>0.9183467741935484</v>
      </c>
      <c r="U46" s="426"/>
      <c r="V46" s="213">
        <v>0</v>
      </c>
      <c r="W46" s="213">
        <f>položky!CX46+položky!DA46</f>
        <v>0</v>
      </c>
      <c r="X46" s="562" t="str">
        <f t="shared" si="10"/>
        <v>*</v>
      </c>
      <c r="Y46" s="222"/>
      <c r="Z46" s="215">
        <v>612</v>
      </c>
      <c r="AA46" s="215">
        <f>položky!DC46</f>
        <v>611</v>
      </c>
      <c r="AB46" s="562">
        <f t="shared" si="11"/>
        <v>0.9983660130718954</v>
      </c>
    </row>
    <row r="47" spans="1:28" ht="12" customHeight="1">
      <c r="A47" s="11"/>
      <c r="B47" s="240" t="s">
        <v>255</v>
      </c>
      <c r="C47" s="142"/>
      <c r="D47" s="738">
        <v>654</v>
      </c>
      <c r="E47" s="213">
        <f>položky!E47-I47</f>
        <v>662</v>
      </c>
      <c r="F47" s="552">
        <f t="shared" si="6"/>
        <v>1.0122324159021407</v>
      </c>
      <c r="G47" s="221"/>
      <c r="H47" s="213">
        <v>772</v>
      </c>
      <c r="I47" s="213">
        <f>příjmy!H135+příjmy!H80</f>
        <v>739</v>
      </c>
      <c r="J47" s="552">
        <f t="shared" si="7"/>
        <v>0.9572538860103627</v>
      </c>
      <c r="K47" s="222"/>
      <c r="L47" s="215"/>
      <c r="M47" s="215"/>
      <c r="N47" s="562" t="str">
        <f t="shared" si="8"/>
        <v>*</v>
      </c>
      <c r="O47" s="11"/>
      <c r="P47" s="240" t="s">
        <v>255</v>
      </c>
      <c r="Q47" s="142"/>
      <c r="R47" s="747">
        <v>431</v>
      </c>
      <c r="S47" s="747">
        <f>položky!AX47-W47-AA47</f>
        <v>406</v>
      </c>
      <c r="T47" s="562">
        <f t="shared" si="9"/>
        <v>0.9419953596287703</v>
      </c>
      <c r="U47" s="426"/>
      <c r="V47" s="213">
        <v>0</v>
      </c>
      <c r="W47" s="213">
        <f>položky!CX47+položky!DA47</f>
        <v>0</v>
      </c>
      <c r="X47" s="562" t="str">
        <f t="shared" si="10"/>
        <v>*</v>
      </c>
      <c r="Y47" s="222"/>
      <c r="Z47" s="215">
        <v>0</v>
      </c>
      <c r="AA47" s="215">
        <f>položky!DC47</f>
        <v>0</v>
      </c>
      <c r="AB47" s="562" t="str">
        <f t="shared" si="11"/>
        <v>*</v>
      </c>
    </row>
    <row r="48" spans="1:28" ht="12" customHeight="1">
      <c r="A48" s="11"/>
      <c r="B48" s="240" t="s">
        <v>218</v>
      </c>
      <c r="C48" s="142"/>
      <c r="D48" s="738">
        <v>550</v>
      </c>
      <c r="E48" s="213">
        <f>položky!E48-I48</f>
        <v>231</v>
      </c>
      <c r="F48" s="552">
        <f t="shared" si="6"/>
        <v>0.42</v>
      </c>
      <c r="G48" s="221"/>
      <c r="H48" s="213">
        <v>0</v>
      </c>
      <c r="I48" s="213">
        <f>položky!AN48</f>
        <v>0</v>
      </c>
      <c r="J48" s="552" t="str">
        <f t="shared" si="7"/>
        <v>*</v>
      </c>
      <c r="K48" s="214"/>
      <c r="L48" s="215"/>
      <c r="M48" s="215"/>
      <c r="N48" s="562" t="str">
        <f t="shared" si="8"/>
        <v>*</v>
      </c>
      <c r="O48" s="11"/>
      <c r="P48" s="240" t="s">
        <v>218</v>
      </c>
      <c r="Q48" s="142"/>
      <c r="R48" s="747">
        <v>4159</v>
      </c>
      <c r="S48" s="747">
        <f>položky!AX48-W48-AA48</f>
        <v>4339</v>
      </c>
      <c r="T48" s="562">
        <f t="shared" si="9"/>
        <v>1.0432796345275306</v>
      </c>
      <c r="U48" s="426"/>
      <c r="V48" s="213">
        <v>0</v>
      </c>
      <c r="W48" s="213">
        <f>položky!CX48+položky!DA48</f>
        <v>0</v>
      </c>
      <c r="X48" s="562" t="str">
        <f t="shared" si="10"/>
        <v>*</v>
      </c>
      <c r="Y48" s="214"/>
      <c r="Z48" s="215">
        <v>0</v>
      </c>
      <c r="AA48" s="215">
        <f>položky!DC48</f>
        <v>0</v>
      </c>
      <c r="AB48" s="562" t="str">
        <f t="shared" si="11"/>
        <v>*</v>
      </c>
    </row>
    <row r="49" spans="1:28" ht="12" customHeight="1">
      <c r="A49" s="11"/>
      <c r="B49" s="240" t="s">
        <v>256</v>
      </c>
      <c r="C49" s="142"/>
      <c r="D49" s="738">
        <v>1250</v>
      </c>
      <c r="E49" s="213">
        <f>položky!E49-I49</f>
        <v>1846</v>
      </c>
      <c r="F49" s="552">
        <f t="shared" si="6"/>
        <v>1.4768</v>
      </c>
      <c r="G49" s="221"/>
      <c r="H49" s="213">
        <v>0</v>
      </c>
      <c r="I49" s="213">
        <f>položky!AN49</f>
        <v>0</v>
      </c>
      <c r="J49" s="552" t="str">
        <f t="shared" si="7"/>
        <v>*</v>
      </c>
      <c r="K49" s="214"/>
      <c r="L49" s="215"/>
      <c r="M49" s="215"/>
      <c r="N49" s="562" t="str">
        <f t="shared" si="8"/>
        <v>*</v>
      </c>
      <c r="O49" s="11"/>
      <c r="P49" s="240" t="s">
        <v>256</v>
      </c>
      <c r="Q49" s="142"/>
      <c r="R49" s="747">
        <v>1730</v>
      </c>
      <c r="S49" s="747">
        <f>položky!AX49-W49-AA49</f>
        <v>1983</v>
      </c>
      <c r="T49" s="562">
        <f t="shared" si="9"/>
        <v>1.146242774566474</v>
      </c>
      <c r="U49" s="426"/>
      <c r="V49" s="213">
        <v>0</v>
      </c>
      <c r="W49" s="213">
        <f>položky!CX49+položky!DA49</f>
        <v>0</v>
      </c>
      <c r="X49" s="562" t="str">
        <f t="shared" si="10"/>
        <v>*</v>
      </c>
      <c r="Y49" s="214"/>
      <c r="Z49" s="215">
        <v>0</v>
      </c>
      <c r="AA49" s="215">
        <f>položky!DC49</f>
        <v>0</v>
      </c>
      <c r="AB49" s="562" t="str">
        <f t="shared" si="11"/>
        <v>*</v>
      </c>
    </row>
    <row r="50" spans="1:28" ht="12" customHeight="1">
      <c r="A50" s="11"/>
      <c r="B50" s="240" t="s">
        <v>220</v>
      </c>
      <c r="C50" s="142"/>
      <c r="D50" s="738">
        <v>0</v>
      </c>
      <c r="E50" s="213">
        <f>položky!E50-I50</f>
        <v>0</v>
      </c>
      <c r="F50" s="552" t="str">
        <f t="shared" si="6"/>
        <v>*</v>
      </c>
      <c r="G50" s="221"/>
      <c r="H50" s="213">
        <v>0</v>
      </c>
      <c r="I50" s="213">
        <f>položky!AN50</f>
        <v>0</v>
      </c>
      <c r="J50" s="552" t="str">
        <f t="shared" si="7"/>
        <v>*</v>
      </c>
      <c r="K50" s="214"/>
      <c r="L50" s="215"/>
      <c r="M50" s="215"/>
      <c r="N50" s="562" t="str">
        <f t="shared" si="8"/>
        <v>*</v>
      </c>
      <c r="O50" s="11"/>
      <c r="P50" s="240" t="s">
        <v>220</v>
      </c>
      <c r="Q50" s="142"/>
      <c r="R50" s="747">
        <v>745</v>
      </c>
      <c r="S50" s="747">
        <f>položky!AX50-W50-AA50</f>
        <v>597</v>
      </c>
      <c r="T50" s="562">
        <f t="shared" si="9"/>
        <v>0.8013422818791947</v>
      </c>
      <c r="U50" s="426"/>
      <c r="V50" s="213">
        <v>10</v>
      </c>
      <c r="W50" s="213">
        <f>položky!CX50+položky!DA50</f>
        <v>10</v>
      </c>
      <c r="X50" s="562">
        <f t="shared" si="10"/>
        <v>1</v>
      </c>
      <c r="Y50" s="214"/>
      <c r="Z50" s="215">
        <v>0</v>
      </c>
      <c r="AA50" s="215">
        <f>položky!DC50</f>
        <v>0</v>
      </c>
      <c r="AB50" s="562" t="str">
        <f t="shared" si="11"/>
        <v>*</v>
      </c>
    </row>
    <row r="51" spans="1:28" ht="12" customHeight="1">
      <c r="A51" s="11"/>
      <c r="B51" s="240" t="s">
        <v>221</v>
      </c>
      <c r="C51" s="142"/>
      <c r="D51" s="738">
        <v>35</v>
      </c>
      <c r="E51" s="213">
        <f>položky!E51-I51</f>
        <v>60</v>
      </c>
      <c r="F51" s="552">
        <f t="shared" si="6"/>
        <v>1.7142857142857142</v>
      </c>
      <c r="G51" s="221"/>
      <c r="H51" s="213">
        <v>0</v>
      </c>
      <c r="I51" s="213">
        <f>položky!AN51</f>
        <v>0</v>
      </c>
      <c r="J51" s="552" t="str">
        <f t="shared" si="7"/>
        <v>*</v>
      </c>
      <c r="K51" s="222"/>
      <c r="L51" s="215"/>
      <c r="M51" s="215"/>
      <c r="N51" s="562" t="str">
        <f t="shared" si="8"/>
        <v>*</v>
      </c>
      <c r="O51" s="11"/>
      <c r="P51" s="240" t="s">
        <v>221</v>
      </c>
      <c r="Q51" s="142"/>
      <c r="R51" s="747">
        <v>56</v>
      </c>
      <c r="S51" s="747">
        <f>položky!AX51-W51-AA51</f>
        <v>49</v>
      </c>
      <c r="T51" s="562">
        <f t="shared" si="9"/>
        <v>0.875</v>
      </c>
      <c r="U51" s="426"/>
      <c r="V51" s="213">
        <v>0</v>
      </c>
      <c r="W51" s="213">
        <f>položky!CX51+položky!DA51</f>
        <v>0</v>
      </c>
      <c r="X51" s="562" t="str">
        <f t="shared" si="10"/>
        <v>*</v>
      </c>
      <c r="Y51" s="222"/>
      <c r="Z51" s="215">
        <v>0</v>
      </c>
      <c r="AA51" s="215">
        <f>položky!DC51</f>
        <v>0</v>
      </c>
      <c r="AB51" s="562" t="str">
        <f t="shared" si="11"/>
        <v>*</v>
      </c>
    </row>
    <row r="52" spans="1:28" ht="12" customHeight="1">
      <c r="A52" s="11"/>
      <c r="B52" s="240" t="s">
        <v>222</v>
      </c>
      <c r="C52" s="142"/>
      <c r="D52" s="738">
        <v>239</v>
      </c>
      <c r="E52" s="213">
        <f>položky!E52-I52</f>
        <v>239</v>
      </c>
      <c r="F52" s="552">
        <f t="shared" si="6"/>
        <v>1</v>
      </c>
      <c r="G52" s="221"/>
      <c r="H52" s="213">
        <v>0</v>
      </c>
      <c r="I52" s="213">
        <f>položky!AN52</f>
        <v>0</v>
      </c>
      <c r="J52" s="552" t="str">
        <f t="shared" si="7"/>
        <v>*</v>
      </c>
      <c r="K52" s="222"/>
      <c r="L52" s="215"/>
      <c r="M52" s="215"/>
      <c r="N52" s="562" t="str">
        <f t="shared" si="8"/>
        <v>*</v>
      </c>
      <c r="O52" s="11"/>
      <c r="P52" s="240" t="s">
        <v>222</v>
      </c>
      <c r="Q52" s="142"/>
      <c r="R52" s="747">
        <v>249</v>
      </c>
      <c r="S52" s="747">
        <f>položky!AX52-W52-AA52</f>
        <v>199</v>
      </c>
      <c r="T52" s="562">
        <f t="shared" si="9"/>
        <v>0.7991967871485943</v>
      </c>
      <c r="U52" s="426"/>
      <c r="V52" s="213">
        <v>300</v>
      </c>
      <c r="W52" s="213">
        <f>položky!CX52+položky!DA52</f>
        <v>257</v>
      </c>
      <c r="X52" s="562">
        <f t="shared" si="10"/>
        <v>0.8566666666666667</v>
      </c>
      <c r="Y52" s="222"/>
      <c r="Z52" s="215">
        <v>0</v>
      </c>
      <c r="AA52" s="215">
        <f>položky!DC52</f>
        <v>0</v>
      </c>
      <c r="AB52" s="562" t="str">
        <f t="shared" si="11"/>
        <v>*</v>
      </c>
    </row>
    <row r="53" spans="1:28" ht="12" customHeight="1">
      <c r="A53" s="11"/>
      <c r="B53" s="240" t="s">
        <v>257</v>
      </c>
      <c r="C53" s="142"/>
      <c r="D53" s="738">
        <v>0</v>
      </c>
      <c r="E53" s="213">
        <f>položky!E53-I53</f>
        <v>0</v>
      </c>
      <c r="F53" s="552" t="str">
        <f t="shared" si="6"/>
        <v>*</v>
      </c>
      <c r="G53" s="221"/>
      <c r="H53" s="213">
        <v>0</v>
      </c>
      <c r="I53" s="213">
        <f>položky!AN53</f>
        <v>0</v>
      </c>
      <c r="J53" s="552" t="str">
        <f t="shared" si="7"/>
        <v>*</v>
      </c>
      <c r="K53" s="222"/>
      <c r="L53" s="215"/>
      <c r="M53" s="215"/>
      <c r="N53" s="562" t="str">
        <f t="shared" si="8"/>
        <v>*</v>
      </c>
      <c r="O53" s="11"/>
      <c r="P53" s="240" t="s">
        <v>257</v>
      </c>
      <c r="Q53" s="142"/>
      <c r="R53" s="747">
        <v>160</v>
      </c>
      <c r="S53" s="747">
        <f>položky!AX53-W53-AA53</f>
        <v>129</v>
      </c>
      <c r="T53" s="562">
        <f t="shared" si="9"/>
        <v>0.80625</v>
      </c>
      <c r="U53" s="426"/>
      <c r="V53" s="213">
        <v>160</v>
      </c>
      <c r="W53" s="213">
        <f>položky!CX53+položky!DA53</f>
        <v>190</v>
      </c>
      <c r="X53" s="562">
        <f t="shared" si="10"/>
        <v>1.1875</v>
      </c>
      <c r="Y53" s="222"/>
      <c r="Z53" s="215">
        <v>0</v>
      </c>
      <c r="AA53" s="215">
        <f>položky!DC53</f>
        <v>0</v>
      </c>
      <c r="AB53" s="562" t="str">
        <f t="shared" si="11"/>
        <v>*</v>
      </c>
    </row>
    <row r="54" spans="1:28" ht="12" customHeight="1">
      <c r="A54" s="11"/>
      <c r="B54" s="240" t="s">
        <v>224</v>
      </c>
      <c r="C54" s="142"/>
      <c r="D54" s="738">
        <v>187</v>
      </c>
      <c r="E54" s="213">
        <f>položky!E54-I54-M54</f>
        <v>0</v>
      </c>
      <c r="F54" s="552" t="str">
        <f t="shared" si="6"/>
        <v>*</v>
      </c>
      <c r="G54" s="221"/>
      <c r="H54" s="213">
        <v>0</v>
      </c>
      <c r="I54" s="213">
        <f>položky!AN54</f>
        <v>0</v>
      </c>
      <c r="J54" s="552" t="str">
        <f t="shared" si="7"/>
        <v>*</v>
      </c>
      <c r="K54" s="222"/>
      <c r="L54" s="215">
        <v>1115</v>
      </c>
      <c r="M54" s="215">
        <f>příjmy!H73</f>
        <v>1000</v>
      </c>
      <c r="N54" s="562">
        <f t="shared" si="8"/>
        <v>0.8968609865470852</v>
      </c>
      <c r="O54" s="11"/>
      <c r="P54" s="240" t="s">
        <v>224</v>
      </c>
      <c r="Q54" s="142"/>
      <c r="R54" s="747">
        <v>407</v>
      </c>
      <c r="S54" s="747">
        <f>položky!AX54-W54-AA54</f>
        <v>452</v>
      </c>
      <c r="T54" s="562">
        <f t="shared" si="9"/>
        <v>1.1105651105651106</v>
      </c>
      <c r="U54" s="426"/>
      <c r="V54" s="213">
        <v>0</v>
      </c>
      <c r="W54" s="213">
        <f>položky!CX54+položky!DA54</f>
        <v>0</v>
      </c>
      <c r="X54" s="562" t="str">
        <f t="shared" si="10"/>
        <v>*</v>
      </c>
      <c r="Y54" s="222"/>
      <c r="Z54" s="215">
        <v>1115</v>
      </c>
      <c r="AA54" s="215">
        <f>položky!DC54</f>
        <v>1113</v>
      </c>
      <c r="AB54" s="562">
        <f t="shared" si="11"/>
        <v>0.9982062780269059</v>
      </c>
    </row>
    <row r="55" spans="1:28" ht="12" customHeight="1">
      <c r="A55" s="11"/>
      <c r="B55" s="240" t="s">
        <v>225</v>
      </c>
      <c r="C55" s="142"/>
      <c r="D55" s="738">
        <v>55</v>
      </c>
      <c r="E55" s="213">
        <f>položky!E55-I55</f>
        <v>56</v>
      </c>
      <c r="F55" s="552">
        <f t="shared" si="6"/>
        <v>1.018181818181818</v>
      </c>
      <c r="G55" s="221"/>
      <c r="H55" s="213">
        <v>0</v>
      </c>
      <c r="I55" s="213">
        <f>položky!AN55</f>
        <v>0</v>
      </c>
      <c r="J55" s="552" t="str">
        <f t="shared" si="7"/>
        <v>*</v>
      </c>
      <c r="K55" s="222"/>
      <c r="L55" s="215"/>
      <c r="M55" s="215"/>
      <c r="N55" s="562" t="str">
        <f t="shared" si="8"/>
        <v>*</v>
      </c>
      <c r="O55" s="11"/>
      <c r="P55" s="240" t="s">
        <v>225</v>
      </c>
      <c r="Q55" s="142"/>
      <c r="R55" s="747">
        <v>244</v>
      </c>
      <c r="S55" s="747">
        <f>položky!AX55-W55-AA55</f>
        <v>187</v>
      </c>
      <c r="T55" s="562">
        <f t="shared" si="9"/>
        <v>0.7663934426229508</v>
      </c>
      <c r="U55" s="426"/>
      <c r="V55" s="213">
        <v>0</v>
      </c>
      <c r="W55" s="213">
        <f>položky!CX55+položky!DA55</f>
        <v>0</v>
      </c>
      <c r="X55" s="562" t="str">
        <f t="shared" si="10"/>
        <v>*</v>
      </c>
      <c r="Y55" s="222"/>
      <c r="Z55" s="215">
        <v>0</v>
      </c>
      <c r="AA55" s="215">
        <f>položky!DC55</f>
        <v>0</v>
      </c>
      <c r="AB55" s="562" t="str">
        <f t="shared" si="11"/>
        <v>*</v>
      </c>
    </row>
    <row r="56" spans="1:28" ht="12" customHeight="1">
      <c r="A56" s="11"/>
      <c r="B56" s="240" t="s">
        <v>258</v>
      </c>
      <c r="C56" s="142"/>
      <c r="D56" s="738">
        <v>5</v>
      </c>
      <c r="E56" s="213">
        <f>položky!E56-I56</f>
        <v>14</v>
      </c>
      <c r="F56" s="705">
        <f t="shared" si="6"/>
        <v>2.8</v>
      </c>
      <c r="G56" s="148"/>
      <c r="H56" s="213">
        <v>5930</v>
      </c>
      <c r="I56" s="213">
        <f>položky!AR56</f>
        <v>5930</v>
      </c>
      <c r="J56" s="552">
        <f t="shared" si="7"/>
        <v>1</v>
      </c>
      <c r="K56" s="214"/>
      <c r="L56" s="215"/>
      <c r="M56" s="215"/>
      <c r="N56" s="562" t="str">
        <f t="shared" si="8"/>
        <v>*</v>
      </c>
      <c r="O56" s="11"/>
      <c r="P56" s="240" t="s">
        <v>259</v>
      </c>
      <c r="Q56" s="142"/>
      <c r="R56" s="747">
        <v>640</v>
      </c>
      <c r="S56" s="747">
        <f>položky!AX56-W56-AA56</f>
        <v>549</v>
      </c>
      <c r="T56" s="562">
        <f t="shared" si="9"/>
        <v>0.8578125</v>
      </c>
      <c r="U56" s="424"/>
      <c r="V56" s="213">
        <v>0</v>
      </c>
      <c r="W56" s="213">
        <f>položky!CX56+položky!DA56</f>
        <v>0</v>
      </c>
      <c r="X56" s="562" t="str">
        <f t="shared" si="10"/>
        <v>*</v>
      </c>
      <c r="Y56" s="214"/>
      <c r="Z56" s="215">
        <v>0</v>
      </c>
      <c r="AA56" s="215">
        <f>položky!DC56</f>
        <v>0</v>
      </c>
      <c r="AB56" s="562" t="str">
        <f t="shared" si="11"/>
        <v>*</v>
      </c>
    </row>
    <row r="57" spans="1:28" ht="12" customHeight="1">
      <c r="A57" s="11"/>
      <c r="B57" s="240" t="s">
        <v>227</v>
      </c>
      <c r="C57" s="142"/>
      <c r="D57" s="738">
        <v>0</v>
      </c>
      <c r="E57" s="213">
        <f>položky!E57-I57</f>
        <v>0</v>
      </c>
      <c r="F57" s="552" t="str">
        <f t="shared" si="6"/>
        <v>*</v>
      </c>
      <c r="G57" s="148"/>
      <c r="H57" s="213">
        <v>0</v>
      </c>
      <c r="I57" s="213">
        <f>položky!AN57</f>
        <v>0</v>
      </c>
      <c r="J57" s="552" t="str">
        <f t="shared" si="7"/>
        <v>*</v>
      </c>
      <c r="K57" s="214"/>
      <c r="L57" s="213"/>
      <c r="M57" s="213"/>
      <c r="N57" s="552" t="str">
        <f t="shared" si="8"/>
        <v>*</v>
      </c>
      <c r="O57" s="11"/>
      <c r="P57" s="240" t="s">
        <v>227</v>
      </c>
      <c r="Q57" s="142"/>
      <c r="R57" s="747">
        <v>46</v>
      </c>
      <c r="S57" s="747">
        <f>položky!AX57-W57-AA57</f>
        <v>0</v>
      </c>
      <c r="T57" s="552" t="str">
        <f t="shared" si="9"/>
        <v>*</v>
      </c>
      <c r="U57" s="424"/>
      <c r="V57" s="213">
        <v>0</v>
      </c>
      <c r="W57" s="213">
        <f>položky!CX57+položky!DA57</f>
        <v>0</v>
      </c>
      <c r="X57" s="552" t="str">
        <f t="shared" si="10"/>
        <v>*</v>
      </c>
      <c r="Y57" s="214"/>
      <c r="Z57" s="215">
        <v>0</v>
      </c>
      <c r="AA57" s="215">
        <f>položky!DC57</f>
        <v>0</v>
      </c>
      <c r="AB57" s="552" t="str">
        <f t="shared" si="11"/>
        <v>*</v>
      </c>
    </row>
    <row r="58" spans="1:28" ht="12" customHeight="1">
      <c r="A58" s="11"/>
      <c r="B58" s="240" t="s">
        <v>228</v>
      </c>
      <c r="C58" s="142"/>
      <c r="D58" s="738">
        <v>2498</v>
      </c>
      <c r="E58" s="213">
        <f>položky!E58-I58</f>
        <v>2498</v>
      </c>
      <c r="F58" s="552">
        <f t="shared" si="6"/>
        <v>1</v>
      </c>
      <c r="G58" s="148"/>
      <c r="H58" s="213">
        <v>0</v>
      </c>
      <c r="I58" s="213">
        <f>položky!AN58</f>
        <v>0</v>
      </c>
      <c r="J58" s="552" t="str">
        <f t="shared" si="7"/>
        <v>*</v>
      </c>
      <c r="K58" s="222"/>
      <c r="L58" s="223"/>
      <c r="M58" s="223"/>
      <c r="N58" s="564" t="str">
        <f t="shared" si="8"/>
        <v>*</v>
      </c>
      <c r="O58" s="11"/>
      <c r="P58" s="240" t="s">
        <v>228</v>
      </c>
      <c r="Q58" s="142"/>
      <c r="R58" s="747">
        <v>2600</v>
      </c>
      <c r="S58" s="747">
        <f>položky!AX58-W58-AA58</f>
        <v>2663</v>
      </c>
      <c r="T58" s="564">
        <f t="shared" si="9"/>
        <v>1.0242307692307693</v>
      </c>
      <c r="U58" s="424"/>
      <c r="V58" s="213">
        <v>0</v>
      </c>
      <c r="W58" s="213">
        <f>položky!CX58+položky!DA58</f>
        <v>0</v>
      </c>
      <c r="X58" s="564" t="str">
        <f t="shared" si="10"/>
        <v>*</v>
      </c>
      <c r="Y58" s="222"/>
      <c r="Z58" s="215">
        <v>0</v>
      </c>
      <c r="AA58" s="215">
        <f>položky!DC58</f>
        <v>0</v>
      </c>
      <c r="AB58" s="564" t="str">
        <f t="shared" si="11"/>
        <v>*</v>
      </c>
    </row>
    <row r="59" spans="1:28" ht="12.75" customHeight="1">
      <c r="A59" s="16" t="s">
        <v>229</v>
      </c>
      <c r="B59" s="135"/>
      <c r="C59" s="146"/>
      <c r="D59" s="742">
        <f>SUM(D60:D60)</f>
        <v>0</v>
      </c>
      <c r="E59" s="218">
        <f>SUM(E60:E60)</f>
        <v>0</v>
      </c>
      <c r="F59" s="553" t="str">
        <f t="shared" si="6"/>
        <v>*</v>
      </c>
      <c r="G59" s="211"/>
      <c r="H59" s="218">
        <v>0</v>
      </c>
      <c r="I59" s="218">
        <f>SUM(I60:I60)</f>
        <v>0</v>
      </c>
      <c r="J59" s="553" t="str">
        <f t="shared" si="7"/>
        <v>*</v>
      </c>
      <c r="K59" s="219"/>
      <c r="L59" s="218">
        <v>0</v>
      </c>
      <c r="M59" s="218">
        <f>SUM(M60:M60)</f>
        <v>0</v>
      </c>
      <c r="N59" s="553" t="str">
        <f t="shared" si="8"/>
        <v>*</v>
      </c>
      <c r="O59" s="16" t="s">
        <v>229</v>
      </c>
      <c r="P59" s="135"/>
      <c r="Q59" s="146"/>
      <c r="R59" s="752">
        <v>0</v>
      </c>
      <c r="S59" s="752">
        <f>SUM(S60:S60)</f>
        <v>4</v>
      </c>
      <c r="T59" s="553" t="str">
        <f t="shared" si="9"/>
        <v>*</v>
      </c>
      <c r="U59" s="422"/>
      <c r="V59" s="218">
        <v>1675</v>
      </c>
      <c r="W59" s="218">
        <f>SUM(W60:W60)</f>
        <v>753</v>
      </c>
      <c r="X59" s="553">
        <f t="shared" si="10"/>
        <v>0.4495522388059702</v>
      </c>
      <c r="Y59" s="219"/>
      <c r="Z59" s="218">
        <v>0</v>
      </c>
      <c r="AA59" s="218">
        <f>SUM(AA60:AA60)</f>
        <v>0</v>
      </c>
      <c r="AB59" s="553" t="str">
        <f t="shared" si="11"/>
        <v>*</v>
      </c>
    </row>
    <row r="60" spans="1:28" ht="11.25" customHeight="1">
      <c r="A60" s="11"/>
      <c r="B60" s="240" t="s">
        <v>230</v>
      </c>
      <c r="C60" s="142"/>
      <c r="D60" s="738">
        <v>0</v>
      </c>
      <c r="E60" s="213">
        <f>položky!E60-I60</f>
        <v>0</v>
      </c>
      <c r="F60" s="552" t="str">
        <f t="shared" si="6"/>
        <v>*</v>
      </c>
      <c r="G60" s="148"/>
      <c r="H60" s="213">
        <v>0</v>
      </c>
      <c r="I60" s="213">
        <f>položky!AN60</f>
        <v>0</v>
      </c>
      <c r="J60" s="552" t="str">
        <f t="shared" si="7"/>
        <v>*</v>
      </c>
      <c r="K60" s="214"/>
      <c r="L60" s="217"/>
      <c r="M60" s="217"/>
      <c r="N60" s="563" t="str">
        <f t="shared" si="8"/>
        <v>*</v>
      </c>
      <c r="O60" s="11"/>
      <c r="P60" s="240" t="s">
        <v>230</v>
      </c>
      <c r="Q60" s="142"/>
      <c r="R60" s="747">
        <v>0</v>
      </c>
      <c r="S60" s="747">
        <f>položky!AX60-W60</f>
        <v>4</v>
      </c>
      <c r="T60" s="563" t="str">
        <f t="shared" si="9"/>
        <v>*</v>
      </c>
      <c r="U60" s="424"/>
      <c r="V60" s="213">
        <v>1675</v>
      </c>
      <c r="W60" s="213">
        <f>položky!CX60+položky!DA60</f>
        <v>753</v>
      </c>
      <c r="X60" s="563">
        <f t="shared" si="10"/>
        <v>0.4495522388059702</v>
      </c>
      <c r="Y60" s="214"/>
      <c r="Z60" s="217"/>
      <c r="AA60" s="217"/>
      <c r="AB60" s="563" t="str">
        <f t="shared" si="11"/>
        <v>*</v>
      </c>
    </row>
    <row r="61" spans="1:28" ht="12.75" customHeight="1">
      <c r="A61" s="16" t="s">
        <v>231</v>
      </c>
      <c r="B61" s="135"/>
      <c r="C61" s="146"/>
      <c r="D61" s="742">
        <f>SUM(D62:D65)</f>
        <v>18792</v>
      </c>
      <c r="E61" s="218">
        <f>SUM(E62:E65)</f>
        <v>21695</v>
      </c>
      <c r="F61" s="553">
        <f t="shared" si="6"/>
        <v>1.1544806300553427</v>
      </c>
      <c r="G61" s="211"/>
      <c r="H61" s="218">
        <v>19823</v>
      </c>
      <c r="I61" s="218">
        <f>SUM(I62:I65)</f>
        <v>20218</v>
      </c>
      <c r="J61" s="553">
        <f t="shared" si="7"/>
        <v>1.0199263481814054</v>
      </c>
      <c r="K61" s="219"/>
      <c r="L61" s="218">
        <v>0</v>
      </c>
      <c r="M61" s="218">
        <f>SUM(M62:M65)</f>
        <v>0</v>
      </c>
      <c r="N61" s="553" t="str">
        <f t="shared" si="8"/>
        <v>*</v>
      </c>
      <c r="O61" s="16" t="s">
        <v>260</v>
      </c>
      <c r="P61" s="135"/>
      <c r="Q61" s="146"/>
      <c r="R61" s="752">
        <f>SUM(R62:R65)</f>
        <v>1527</v>
      </c>
      <c r="S61" s="752">
        <f>SUM(S62:S65)</f>
        <v>1404</v>
      </c>
      <c r="T61" s="553">
        <f t="shared" si="9"/>
        <v>0.9194499017681729</v>
      </c>
      <c r="U61" s="422"/>
      <c r="V61" s="218">
        <v>10024</v>
      </c>
      <c r="W61" s="218">
        <f>SUM(W62:W65)</f>
        <v>0</v>
      </c>
      <c r="X61" s="553" t="str">
        <f t="shared" si="10"/>
        <v>*</v>
      </c>
      <c r="Y61" s="219"/>
      <c r="Z61" s="218">
        <v>0</v>
      </c>
      <c r="AA61" s="218">
        <f>SUM(AA62:AA65)</f>
        <v>0</v>
      </c>
      <c r="AB61" s="553" t="str">
        <f t="shared" si="11"/>
        <v>*</v>
      </c>
    </row>
    <row r="62" spans="1:28" ht="12" customHeight="1">
      <c r="A62" s="11"/>
      <c r="B62" s="240" t="s">
        <v>232</v>
      </c>
      <c r="C62" s="142"/>
      <c r="D62" s="738">
        <v>18385</v>
      </c>
      <c r="E62" s="213">
        <f>položky!E62-I62</f>
        <v>21228</v>
      </c>
      <c r="F62" s="552">
        <f t="shared" si="6"/>
        <v>1.1546369322817513</v>
      </c>
      <c r="G62" s="148"/>
      <c r="H62" s="213">
        <v>0</v>
      </c>
      <c r="I62" s="213">
        <f>položky!AN62</f>
        <v>0</v>
      </c>
      <c r="J62" s="552" t="str">
        <f t="shared" si="7"/>
        <v>*</v>
      </c>
      <c r="K62" s="214"/>
      <c r="L62" s="213"/>
      <c r="M62" s="213"/>
      <c r="N62" s="552" t="str">
        <f t="shared" si="8"/>
        <v>*</v>
      </c>
      <c r="O62" s="11"/>
      <c r="P62" s="240" t="s">
        <v>232</v>
      </c>
      <c r="Q62" s="142"/>
      <c r="R62" s="747">
        <v>1412</v>
      </c>
      <c r="S62" s="747">
        <f>položky!AX62-W62</f>
        <v>1404</v>
      </c>
      <c r="T62" s="552">
        <f t="shared" si="9"/>
        <v>0.9943342776203966</v>
      </c>
      <c r="U62" s="424"/>
      <c r="V62" s="213">
        <v>0</v>
      </c>
      <c r="W62" s="213">
        <f>položky!CX62+položky!DA62</f>
        <v>0</v>
      </c>
      <c r="X62" s="552" t="str">
        <f t="shared" si="10"/>
        <v>*</v>
      </c>
      <c r="Y62" s="214"/>
      <c r="Z62" s="213"/>
      <c r="AA62" s="213"/>
      <c r="AB62" s="552" t="str">
        <f t="shared" si="11"/>
        <v>*</v>
      </c>
    </row>
    <row r="63" spans="1:28" ht="12" customHeight="1">
      <c r="A63" s="11"/>
      <c r="B63" s="240" t="s">
        <v>233</v>
      </c>
      <c r="C63" s="142"/>
      <c r="D63" s="738">
        <v>0</v>
      </c>
      <c r="E63" s="213">
        <f>položky!E63-I63</f>
        <v>60</v>
      </c>
      <c r="F63" s="552" t="str">
        <f t="shared" si="6"/>
        <v>*</v>
      </c>
      <c r="G63" s="148"/>
      <c r="H63" s="213">
        <v>3400</v>
      </c>
      <c r="I63" s="213">
        <f>položky!AN63</f>
        <v>3795</v>
      </c>
      <c r="J63" s="552">
        <f t="shared" si="7"/>
        <v>1.1161764705882353</v>
      </c>
      <c r="K63" s="214"/>
      <c r="L63" s="215"/>
      <c r="M63" s="215"/>
      <c r="N63" s="562" t="str">
        <f t="shared" si="8"/>
        <v>*</v>
      </c>
      <c r="O63" s="11"/>
      <c r="P63" s="240" t="s">
        <v>233</v>
      </c>
      <c r="Q63" s="142"/>
      <c r="R63" s="747">
        <v>0</v>
      </c>
      <c r="S63" s="747">
        <f>položky!AX63-W63</f>
        <v>0</v>
      </c>
      <c r="T63" s="562" t="str">
        <f t="shared" si="9"/>
        <v>*</v>
      </c>
      <c r="U63" s="424"/>
      <c r="V63" s="213">
        <v>0</v>
      </c>
      <c r="W63" s="213">
        <f>položky!CX63+položky!DA63</f>
        <v>0</v>
      </c>
      <c r="X63" s="562" t="str">
        <f t="shared" si="10"/>
        <v>*</v>
      </c>
      <c r="Y63" s="214"/>
      <c r="Z63" s="215"/>
      <c r="AA63" s="215"/>
      <c r="AB63" s="562" t="str">
        <f t="shared" si="11"/>
        <v>*</v>
      </c>
    </row>
    <row r="64" spans="1:28" ht="12" customHeight="1">
      <c r="A64" s="11"/>
      <c r="B64" s="240" t="s">
        <v>234</v>
      </c>
      <c r="C64" s="142"/>
      <c r="D64" s="738">
        <v>0</v>
      </c>
      <c r="E64" s="213">
        <f>položky!E64-I64</f>
        <v>0</v>
      </c>
      <c r="F64" s="552" t="str">
        <f t="shared" si="6"/>
        <v>*</v>
      </c>
      <c r="G64" s="148"/>
      <c r="H64" s="213">
        <v>0</v>
      </c>
      <c r="I64" s="213">
        <f>položky!AN64</f>
        <v>0</v>
      </c>
      <c r="J64" s="552" t="str">
        <f t="shared" si="7"/>
        <v>*</v>
      </c>
      <c r="K64" s="214"/>
      <c r="L64" s="215"/>
      <c r="M64" s="215"/>
      <c r="N64" s="562" t="str">
        <f t="shared" si="8"/>
        <v>*</v>
      </c>
      <c r="O64" s="11"/>
      <c r="P64" s="240" t="s">
        <v>234</v>
      </c>
      <c r="Q64" s="142"/>
      <c r="R64" s="747">
        <v>0</v>
      </c>
      <c r="S64" s="747">
        <f>položky!AX64-W64</f>
        <v>0</v>
      </c>
      <c r="T64" s="562" t="str">
        <f t="shared" si="9"/>
        <v>*</v>
      </c>
      <c r="U64" s="424"/>
      <c r="V64" s="213">
        <v>0</v>
      </c>
      <c r="W64" s="213">
        <f>položky!CX64+položky!DA64</f>
        <v>0</v>
      </c>
      <c r="X64" s="562" t="str">
        <f t="shared" si="10"/>
        <v>*</v>
      </c>
      <c r="Y64" s="214"/>
      <c r="Z64" s="215"/>
      <c r="AA64" s="215"/>
      <c r="AB64" s="562" t="str">
        <f t="shared" si="11"/>
        <v>*</v>
      </c>
    </row>
    <row r="65" spans="1:28" ht="12" customHeight="1">
      <c r="A65" s="18"/>
      <c r="B65" s="242" t="s">
        <v>261</v>
      </c>
      <c r="C65" s="142"/>
      <c r="D65" s="743">
        <v>407</v>
      </c>
      <c r="E65" s="224">
        <f>položky!AJ65+'Tabulka č. 1 - akce'!C20</f>
        <v>407</v>
      </c>
      <c r="F65" s="554">
        <f t="shared" si="6"/>
        <v>1</v>
      </c>
      <c r="G65" s="148"/>
      <c r="H65" s="224">
        <v>16423</v>
      </c>
      <c r="I65" s="224">
        <f>položky!AM65-'Tabulka č. 1 - akce'!C20</f>
        <v>16423</v>
      </c>
      <c r="J65" s="559">
        <f t="shared" si="7"/>
        <v>1</v>
      </c>
      <c r="K65" s="214"/>
      <c r="L65" s="224"/>
      <c r="M65" s="224"/>
      <c r="N65" s="554" t="str">
        <f t="shared" si="8"/>
        <v>*</v>
      </c>
      <c r="O65" s="18"/>
      <c r="P65" s="242" t="s">
        <v>262</v>
      </c>
      <c r="Q65" s="142"/>
      <c r="R65" s="753">
        <v>115</v>
      </c>
      <c r="S65" s="753">
        <f>položky!AX65-položky!DA65</f>
        <v>0</v>
      </c>
      <c r="T65" s="554" t="str">
        <f t="shared" si="9"/>
        <v>*</v>
      </c>
      <c r="U65" s="424"/>
      <c r="V65" s="224">
        <v>10024</v>
      </c>
      <c r="W65" s="224">
        <f>položky!CX65+položky!DA65</f>
        <v>0</v>
      </c>
      <c r="X65" s="554" t="str">
        <f t="shared" si="10"/>
        <v>*</v>
      </c>
      <c r="Y65" s="214"/>
      <c r="Z65" s="224"/>
      <c r="AA65" s="224"/>
      <c r="AB65" s="554" t="str">
        <f t="shared" si="11"/>
        <v>*</v>
      </c>
    </row>
    <row r="66" spans="3:18" ht="12.75">
      <c r="C66" s="80"/>
      <c r="D66" s="80"/>
      <c r="G66" s="80"/>
      <c r="H66" s="80"/>
      <c r="K66" s="80"/>
      <c r="L66" s="80"/>
      <c r="Q66" s="80"/>
      <c r="R66" s="80"/>
    </row>
    <row r="67" spans="3:18" ht="12.75">
      <c r="C67" s="80"/>
      <c r="D67" s="80"/>
      <c r="G67" s="80"/>
      <c r="H67" s="80"/>
      <c r="K67" s="80"/>
      <c r="L67" s="80"/>
      <c r="Q67" s="80"/>
      <c r="R67" s="80"/>
    </row>
    <row r="68" spans="3:18" ht="12.75">
      <c r="C68" s="80"/>
      <c r="D68" s="80"/>
      <c r="G68" s="80"/>
      <c r="H68" s="80"/>
      <c r="K68" s="80"/>
      <c r="L68" s="80"/>
      <c r="Q68" s="80"/>
      <c r="R68" s="80"/>
    </row>
    <row r="69" spans="3:18" ht="12.75">
      <c r="C69" s="80"/>
      <c r="D69" s="80"/>
      <c r="G69" s="80"/>
      <c r="H69" s="80"/>
      <c r="K69" s="80"/>
      <c r="L69" s="80"/>
      <c r="Q69" s="80"/>
      <c r="R69" s="80"/>
    </row>
    <row r="70" spans="3:18" ht="12.75">
      <c r="C70" s="80"/>
      <c r="D70" s="80"/>
      <c r="G70" s="80"/>
      <c r="H70" s="80"/>
      <c r="K70" s="80"/>
      <c r="L70" s="80"/>
      <c r="Q70" s="80"/>
      <c r="R70" s="80"/>
    </row>
    <row r="71" spans="3:18" ht="12.75">
      <c r="C71" s="80"/>
      <c r="D71" s="80"/>
      <c r="G71" s="80"/>
      <c r="H71" s="80"/>
      <c r="K71" s="80"/>
      <c r="L71" s="80"/>
      <c r="Q71" s="80"/>
      <c r="R71" s="80"/>
    </row>
    <row r="72" spans="3:18" ht="12.75">
      <c r="C72" s="80"/>
      <c r="D72" s="80"/>
      <c r="G72" s="80"/>
      <c r="H72" s="80"/>
      <c r="K72" s="80"/>
      <c r="L72" s="80"/>
      <c r="Q72" s="80"/>
      <c r="R72" s="80"/>
    </row>
    <row r="73" spans="3:18" ht="12.75">
      <c r="C73" s="80"/>
      <c r="D73" s="80"/>
      <c r="G73" s="80"/>
      <c r="H73" s="80"/>
      <c r="K73" s="80"/>
      <c r="L73" s="80"/>
      <c r="Q73" s="80"/>
      <c r="R73" s="80"/>
    </row>
    <row r="74" spans="3:18" ht="12.75">
      <c r="C74" s="80"/>
      <c r="D74" s="80"/>
      <c r="G74" s="80"/>
      <c r="H74" s="80"/>
      <c r="K74" s="80"/>
      <c r="L74" s="80"/>
      <c r="Q74" s="80"/>
      <c r="R74" s="80"/>
    </row>
    <row r="75" spans="3:18" ht="12.75">
      <c r="C75" s="80"/>
      <c r="D75" s="80"/>
      <c r="G75" s="80"/>
      <c r="H75" s="80"/>
      <c r="K75" s="80"/>
      <c r="L75" s="80"/>
      <c r="Q75" s="80"/>
      <c r="R75" s="80"/>
    </row>
    <row r="76" spans="3:18" ht="12.75">
      <c r="C76" s="80"/>
      <c r="D76" s="80"/>
      <c r="G76" s="80"/>
      <c r="H76" s="80"/>
      <c r="K76" s="80"/>
      <c r="L76" s="80"/>
      <c r="Q76" s="80"/>
      <c r="R76" s="80"/>
    </row>
    <row r="77" spans="3:18" ht="12.75">
      <c r="C77" s="80"/>
      <c r="D77" s="80"/>
      <c r="G77" s="80"/>
      <c r="H77" s="80"/>
      <c r="K77" s="80"/>
      <c r="L77" s="80"/>
      <c r="Q77" s="80"/>
      <c r="R77" s="80"/>
    </row>
    <row r="78" spans="3:18" ht="12.75">
      <c r="C78" s="80"/>
      <c r="D78" s="80"/>
      <c r="G78" s="80"/>
      <c r="H78" s="80"/>
      <c r="K78" s="80"/>
      <c r="L78" s="80"/>
      <c r="Q78" s="80"/>
      <c r="R78" s="80"/>
    </row>
    <row r="79" spans="3:18" ht="12.75">
      <c r="C79" s="80"/>
      <c r="D79" s="80"/>
      <c r="G79" s="80"/>
      <c r="H79" s="80"/>
      <c r="K79" s="80"/>
      <c r="L79" s="80"/>
      <c r="Q79" s="80"/>
      <c r="R79" s="80"/>
    </row>
    <row r="80" spans="3:18" ht="12.75">
      <c r="C80" s="80"/>
      <c r="D80" s="80"/>
      <c r="G80" s="80"/>
      <c r="H80" s="80"/>
      <c r="K80" s="80"/>
      <c r="L80" s="80"/>
      <c r="Q80" s="80"/>
      <c r="R80" s="80"/>
    </row>
    <row r="81" spans="3:18" ht="12.75">
      <c r="C81" s="80"/>
      <c r="D81" s="80"/>
      <c r="G81" s="80"/>
      <c r="H81" s="80"/>
      <c r="K81" s="80"/>
      <c r="L81" s="80"/>
      <c r="Q81" s="80"/>
      <c r="R81" s="80"/>
    </row>
    <row r="82" spans="3:18" ht="12.75">
      <c r="C82" s="80"/>
      <c r="D82" s="80"/>
      <c r="G82" s="80"/>
      <c r="H82" s="80"/>
      <c r="K82" s="80"/>
      <c r="L82" s="80"/>
      <c r="Q82" s="80"/>
      <c r="R82" s="80"/>
    </row>
    <row r="83" spans="3:18" ht="12.75">
      <c r="C83" s="80"/>
      <c r="D83" s="80"/>
      <c r="G83" s="80"/>
      <c r="H83" s="80"/>
      <c r="K83" s="80"/>
      <c r="L83" s="80"/>
      <c r="Q83" s="80"/>
      <c r="R83" s="80"/>
    </row>
    <row r="84" spans="3:18" ht="12.75">
      <c r="C84" s="80"/>
      <c r="D84" s="80"/>
      <c r="G84" s="80"/>
      <c r="H84" s="80"/>
      <c r="K84" s="80"/>
      <c r="L84" s="80"/>
      <c r="Q84" s="80"/>
      <c r="R84" s="80"/>
    </row>
    <row r="85" spans="3:18" ht="12.75">
      <c r="C85" s="80"/>
      <c r="D85" s="80"/>
      <c r="G85" s="80"/>
      <c r="H85" s="80"/>
      <c r="K85" s="80"/>
      <c r="L85" s="80"/>
      <c r="Q85" s="80"/>
      <c r="R85" s="80"/>
    </row>
    <row r="86" spans="7:18" ht="12.75">
      <c r="G86" s="80"/>
      <c r="H86" s="80"/>
      <c r="K86" s="80"/>
      <c r="L86" s="80"/>
      <c r="Q86" s="80"/>
      <c r="R86" s="80"/>
    </row>
    <row r="87" spans="11:18" ht="12.75">
      <c r="K87" s="80"/>
      <c r="L87" s="80"/>
      <c r="Q87" s="80"/>
      <c r="R87" s="80"/>
    </row>
    <row r="88" spans="11:18" ht="12.75">
      <c r="K88" s="80"/>
      <c r="L88" s="80"/>
      <c r="Q88" s="80"/>
      <c r="R88" s="80"/>
    </row>
    <row r="89" spans="11:18" ht="12.75">
      <c r="K89" s="80"/>
      <c r="L89" s="80"/>
      <c r="Q89" s="80"/>
      <c r="R89" s="80"/>
    </row>
    <row r="90" spans="11:18" ht="12.75">
      <c r="K90" s="80"/>
      <c r="L90" s="80"/>
      <c r="Q90" s="80"/>
      <c r="R90" s="80"/>
    </row>
    <row r="91" spans="11:18" ht="12.75">
      <c r="K91" s="80"/>
      <c r="L91" s="80"/>
      <c r="Q91" s="80"/>
      <c r="R91" s="80"/>
    </row>
    <row r="92" spans="11:18" ht="12.75">
      <c r="K92" s="80"/>
      <c r="L92" s="80"/>
      <c r="Q92" s="80"/>
      <c r="R92" s="80"/>
    </row>
    <row r="93" spans="11:18" ht="12.75">
      <c r="K93" s="80"/>
      <c r="L93" s="80"/>
      <c r="Q93" s="80"/>
      <c r="R93" s="80"/>
    </row>
    <row r="94" spans="11:12" ht="12.75">
      <c r="K94" s="80"/>
      <c r="L94" s="80"/>
    </row>
    <row r="95" spans="11:12" ht="12.75">
      <c r="K95" s="80"/>
      <c r="L95" s="80"/>
    </row>
    <row r="96" spans="11:12" ht="12.75">
      <c r="K96" s="80"/>
      <c r="L96" s="80"/>
    </row>
    <row r="97" spans="11:12" ht="12.75">
      <c r="K97" s="80"/>
      <c r="L97" s="80"/>
    </row>
    <row r="98" spans="11:12" ht="12.75">
      <c r="K98" s="80"/>
      <c r="L98" s="80"/>
    </row>
    <row r="99" spans="11:12" ht="12.75">
      <c r="K99" s="80"/>
      <c r="L99" s="80"/>
    </row>
    <row r="100" spans="11:12" ht="12.75">
      <c r="K100" s="80"/>
      <c r="L100" s="80"/>
    </row>
    <row r="101" spans="11:12" ht="12.75">
      <c r="K101" s="80"/>
      <c r="L101" s="80"/>
    </row>
    <row r="102" spans="11:12" ht="12.75">
      <c r="K102" s="80"/>
      <c r="L102" s="80"/>
    </row>
    <row r="103" spans="11:12" ht="12.75">
      <c r="K103" s="80"/>
      <c r="L103" s="80"/>
    </row>
    <row r="104" spans="11:12" ht="12.75">
      <c r="K104" s="80"/>
      <c r="L104" s="80"/>
    </row>
    <row r="105" spans="11:12" ht="12.75">
      <c r="K105" s="80"/>
      <c r="L105" s="80"/>
    </row>
    <row r="106" spans="11:12" ht="12.75">
      <c r="K106" s="80"/>
      <c r="L106" s="80"/>
    </row>
    <row r="107" spans="11:12" ht="12.75">
      <c r="K107" s="80"/>
      <c r="L107" s="80"/>
    </row>
    <row r="108" spans="11:12" ht="12.75">
      <c r="K108" s="80"/>
      <c r="L108" s="80"/>
    </row>
    <row r="109" spans="11:12" ht="12.75">
      <c r="K109" s="80"/>
      <c r="L109" s="80"/>
    </row>
    <row r="110" spans="11:12" ht="12.75">
      <c r="K110" s="80"/>
      <c r="L110" s="80"/>
    </row>
    <row r="111" spans="11:12" ht="12.75">
      <c r="K111" s="80"/>
      <c r="L111" s="80"/>
    </row>
    <row r="112" spans="11:12" ht="12.75">
      <c r="K112" s="80"/>
      <c r="L112" s="80"/>
    </row>
    <row r="113" spans="11:12" ht="12.75">
      <c r="K113" s="80"/>
      <c r="L113" s="80"/>
    </row>
    <row r="114" spans="11:12" ht="12.75">
      <c r="K114" s="80"/>
      <c r="L114" s="80"/>
    </row>
    <row r="115" spans="11:12" ht="12.75">
      <c r="K115" s="80"/>
      <c r="L115" s="80"/>
    </row>
    <row r="116" spans="11:12" ht="12.75">
      <c r="K116" s="80"/>
      <c r="L116" s="80"/>
    </row>
    <row r="117" spans="11:12" ht="12.75">
      <c r="K117" s="80"/>
      <c r="L117" s="80"/>
    </row>
    <row r="118" spans="11:12" ht="12.75">
      <c r="K118" s="80"/>
      <c r="L118" s="80"/>
    </row>
    <row r="119" spans="11:12" ht="12.75">
      <c r="K119" s="80"/>
      <c r="L119" s="80"/>
    </row>
    <row r="120" spans="11:12" ht="12.75">
      <c r="K120" s="80"/>
      <c r="L120" s="80"/>
    </row>
    <row r="121" spans="11:12" ht="12.75">
      <c r="K121" s="80"/>
      <c r="L121" s="80"/>
    </row>
    <row r="122" spans="11:12" ht="12.75">
      <c r="K122" s="80"/>
      <c r="L122" s="80"/>
    </row>
    <row r="123" spans="11:12" ht="12.75">
      <c r="K123" s="80"/>
      <c r="L123" s="80"/>
    </row>
    <row r="124" spans="11:12" ht="12.75">
      <c r="K124" s="80"/>
      <c r="L124" s="80"/>
    </row>
    <row r="125" spans="11:12" ht="12.75">
      <c r="K125" s="80"/>
      <c r="L125" s="80"/>
    </row>
    <row r="126" spans="11:12" ht="12.75">
      <c r="K126" s="80"/>
      <c r="L126" s="80"/>
    </row>
    <row r="127" spans="11:12" ht="12.75">
      <c r="K127" s="80"/>
      <c r="L127" s="80"/>
    </row>
    <row r="128" spans="11:12" ht="12.75">
      <c r="K128" s="80"/>
      <c r="L128" s="80"/>
    </row>
    <row r="129" spans="11:12" ht="12.75">
      <c r="K129" s="80"/>
      <c r="L129" s="80"/>
    </row>
    <row r="130" spans="11:12" ht="12.75">
      <c r="K130" s="80"/>
      <c r="L130" s="80"/>
    </row>
    <row r="131" spans="11:12" ht="12.75">
      <c r="K131" s="80"/>
      <c r="L131" s="80"/>
    </row>
    <row r="132" spans="11:12" ht="12.75">
      <c r="K132" s="80"/>
      <c r="L132" s="80"/>
    </row>
    <row r="133" spans="11:12" ht="12.75">
      <c r="K133" s="80"/>
      <c r="L133" s="80"/>
    </row>
    <row r="134" spans="11:12" ht="12.75">
      <c r="K134" s="80"/>
      <c r="L134" s="80"/>
    </row>
    <row r="135" spans="11:12" ht="12.75">
      <c r="K135" s="80"/>
      <c r="L135" s="80"/>
    </row>
    <row r="136" spans="11:12" ht="12.75">
      <c r="K136" s="80"/>
      <c r="L136" s="80"/>
    </row>
    <row r="137" spans="11:12" ht="12.75">
      <c r="K137" s="80"/>
      <c r="L137" s="80"/>
    </row>
    <row r="138" spans="11:12" ht="12.75">
      <c r="K138" s="80"/>
      <c r="L138" s="80"/>
    </row>
  </sheetData>
  <sheetProtection/>
  <printOptions/>
  <pageMargins left="0.03937007859349251" right="0.03937007859349251" top="0" bottom="0" header="0.5118110179901123" footer="0.51181101799011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6.421875" style="0" customWidth="1"/>
    <col min="2" max="2" width="10.7109375" style="0" customWidth="1"/>
    <col min="3" max="3" width="14.28125" style="0" customWidth="1"/>
  </cols>
  <sheetData>
    <row r="1" spans="1:3" ht="10.5" customHeight="1">
      <c r="A1" s="360"/>
      <c r="B1" s="360"/>
      <c r="C1" s="337" t="s">
        <v>263</v>
      </c>
    </row>
    <row r="2" spans="1:4" ht="12.75" customHeight="1">
      <c r="A2" s="614" t="s">
        <v>900</v>
      </c>
      <c r="B2" s="595" t="s">
        <v>264</v>
      </c>
      <c r="C2" s="489" t="s">
        <v>890</v>
      </c>
      <c r="D2" s="543" t="s">
        <v>2</v>
      </c>
    </row>
    <row r="3" spans="1:4" ht="12.75" customHeight="1">
      <c r="A3" s="615" t="s">
        <v>889</v>
      </c>
      <c r="B3" s="542" t="s">
        <v>265</v>
      </c>
      <c r="C3" s="489" t="s">
        <v>265</v>
      </c>
      <c r="D3" s="543" t="s">
        <v>94</v>
      </c>
    </row>
    <row r="4" spans="1:4" ht="15" customHeight="1">
      <c r="A4" s="73" t="s">
        <v>266</v>
      </c>
      <c r="B4" s="676">
        <f>SUM(B6,B21,B37)</f>
        <v>129754.03</v>
      </c>
      <c r="C4" s="676">
        <f>SUM(C6,C21,C37)</f>
        <v>128739.03</v>
      </c>
      <c r="D4" s="544">
        <f>IF(OR(C4=0,B4=0),"*",C4/B4)</f>
        <v>0.992177506933696</v>
      </c>
    </row>
    <row r="5" spans="1:4" ht="1.5" customHeight="1">
      <c r="A5" s="490"/>
      <c r="B5" s="677"/>
      <c r="C5" s="694"/>
      <c r="D5" s="544" t="e">
        <f>IF(OR(C5=0,#REF!=0),"*",C5/#REF!)</f>
        <v>#REF!</v>
      </c>
    </row>
    <row r="6" spans="1:4" ht="13.5" customHeight="1">
      <c r="A6" s="496" t="s">
        <v>267</v>
      </c>
      <c r="B6" s="678">
        <f>SUM(B7:B20)</f>
        <v>50175.03</v>
      </c>
      <c r="C6" s="678">
        <f>SUM(C7:C20)</f>
        <v>53081.03</v>
      </c>
      <c r="D6" s="544">
        <f aca="true" t="shared" si="0" ref="D6:D38">IF(OR(C6=0,B6=0),"*",C6/B6)</f>
        <v>1.0579172548576454</v>
      </c>
    </row>
    <row r="7" spans="1:4" ht="9" customHeight="1">
      <c r="A7" s="626" t="s">
        <v>268</v>
      </c>
      <c r="B7" s="679">
        <v>10919</v>
      </c>
      <c r="C7" s="695">
        <f>položky!Y7-položky!AF7-položky!AE7-'Tabulka č. 1 - akce'!C38-C19-C35</f>
        <v>11238</v>
      </c>
      <c r="D7" s="627">
        <f t="shared" si="0"/>
        <v>1.0292151295906218</v>
      </c>
    </row>
    <row r="8" spans="1:4" ht="9" customHeight="1">
      <c r="A8" s="628" t="s">
        <v>269</v>
      </c>
      <c r="B8" s="680">
        <v>17932</v>
      </c>
      <c r="C8" s="696">
        <f>položky!G7</f>
        <v>20461</v>
      </c>
      <c r="D8" s="629">
        <f t="shared" si="0"/>
        <v>1.1410327905420476</v>
      </c>
    </row>
    <row r="9" spans="1:4" ht="10.5" customHeight="1">
      <c r="A9" s="628" t="s">
        <v>270</v>
      </c>
      <c r="B9" s="680">
        <v>508</v>
      </c>
      <c r="C9" s="696">
        <v>565</v>
      </c>
      <c r="D9" s="629">
        <f t="shared" si="0"/>
        <v>1.1122047244094488</v>
      </c>
    </row>
    <row r="10" spans="1:4" ht="10.5" customHeight="1">
      <c r="A10" s="628" t="s">
        <v>271</v>
      </c>
      <c r="B10" s="680">
        <v>2498</v>
      </c>
      <c r="C10" s="696">
        <f>položky!AL58</f>
        <v>2498</v>
      </c>
      <c r="D10" s="629">
        <f t="shared" si="0"/>
        <v>1</v>
      </c>
    </row>
    <row r="11" spans="1:4" ht="10.5" customHeight="1">
      <c r="A11" s="628" t="s">
        <v>895</v>
      </c>
      <c r="B11" s="680">
        <v>484.03</v>
      </c>
      <c r="C11" s="696">
        <f>příjmy!G145</f>
        <v>484.03</v>
      </c>
      <c r="D11" s="629">
        <f t="shared" si="0"/>
        <v>1</v>
      </c>
    </row>
    <row r="12" spans="1:4" ht="10.5" customHeight="1">
      <c r="A12" s="625" t="s">
        <v>272</v>
      </c>
      <c r="B12" s="681">
        <v>12644</v>
      </c>
      <c r="C12" s="696">
        <f>příjmy!H146</f>
        <v>12644</v>
      </c>
      <c r="D12" s="629">
        <f t="shared" si="0"/>
        <v>1</v>
      </c>
    </row>
    <row r="13" spans="1:4" ht="10.5" customHeight="1">
      <c r="A13" s="632" t="s">
        <v>273</v>
      </c>
      <c r="B13" s="681">
        <v>68</v>
      </c>
      <c r="C13" s="696">
        <f>příjmy!H147+příjmy!H148</f>
        <v>68</v>
      </c>
      <c r="D13" s="629">
        <f t="shared" si="0"/>
        <v>1</v>
      </c>
    </row>
    <row r="14" spans="1:4" ht="10.5" customHeight="1">
      <c r="A14" s="625" t="s">
        <v>274</v>
      </c>
      <c r="B14" s="681">
        <v>52</v>
      </c>
      <c r="C14" s="696">
        <f>příjmy!H157+příjmy!H158</f>
        <v>52</v>
      </c>
      <c r="D14" s="629">
        <f t="shared" si="0"/>
        <v>1</v>
      </c>
    </row>
    <row r="15" spans="1:4" ht="10.5" customHeight="1">
      <c r="A15" s="625" t="s">
        <v>875</v>
      </c>
      <c r="B15" s="681">
        <v>120</v>
      </c>
      <c r="C15" s="696">
        <f>příjmy!H161+příjmy!H162+příjmy!H163</f>
        <v>120</v>
      </c>
      <c r="D15" s="629">
        <f t="shared" si="0"/>
        <v>1</v>
      </c>
    </row>
    <row r="16" spans="1:4" ht="10.5" customHeight="1">
      <c r="A16" s="625" t="s">
        <v>275</v>
      </c>
      <c r="B16" s="681">
        <v>84</v>
      </c>
      <c r="C16" s="696">
        <f>příjmy!H152</f>
        <v>84</v>
      </c>
      <c r="D16" s="629">
        <f t="shared" si="0"/>
        <v>1</v>
      </c>
    </row>
    <row r="17" spans="1:4" ht="10.5" customHeight="1">
      <c r="A17" s="628" t="s">
        <v>276</v>
      </c>
      <c r="B17" s="680">
        <v>2266</v>
      </c>
      <c r="C17" s="696">
        <f>položky!N7</f>
        <v>2278</v>
      </c>
      <c r="D17" s="629">
        <f t="shared" si="0"/>
        <v>1.0052956751985878</v>
      </c>
    </row>
    <row r="18" spans="1:4" ht="10.5" customHeight="1">
      <c r="A18" s="628" t="s">
        <v>277</v>
      </c>
      <c r="B18" s="680">
        <v>32</v>
      </c>
      <c r="C18" s="696">
        <f>příjmy!H77+příjmy!H79</f>
        <v>21</v>
      </c>
      <c r="D18" s="629">
        <f t="shared" si="0"/>
        <v>0.65625</v>
      </c>
    </row>
    <row r="19" spans="1:4" ht="10.5" customHeight="1">
      <c r="A19" s="628" t="s">
        <v>879</v>
      </c>
      <c r="B19" s="680">
        <v>2161</v>
      </c>
      <c r="C19" s="696">
        <f>příjmy!H102+příjmy!H104</f>
        <v>2161</v>
      </c>
      <c r="D19" s="629">
        <f t="shared" si="0"/>
        <v>1</v>
      </c>
    </row>
    <row r="20" spans="1:4" ht="10.5" customHeight="1">
      <c r="A20" s="628" t="s">
        <v>278</v>
      </c>
      <c r="B20" s="680">
        <v>407</v>
      </c>
      <c r="C20" s="696">
        <v>407</v>
      </c>
      <c r="D20" s="630">
        <f t="shared" si="0"/>
        <v>1</v>
      </c>
    </row>
    <row r="21" spans="1:4" ht="15" customHeight="1">
      <c r="A21" s="496" t="s">
        <v>279</v>
      </c>
      <c r="B21" s="678">
        <f>SUM(B22:B36)</f>
        <v>78079</v>
      </c>
      <c r="C21" s="678">
        <f>SUM(C22:C36)</f>
        <v>74476</v>
      </c>
      <c r="D21" s="544">
        <f t="shared" si="0"/>
        <v>0.9538544294880826</v>
      </c>
    </row>
    <row r="22" spans="1:4" ht="9.75" customHeight="1">
      <c r="A22" s="492" t="s">
        <v>280</v>
      </c>
      <c r="B22" s="682">
        <v>10814</v>
      </c>
      <c r="C22" s="697">
        <f>příjmy!H127-C20</f>
        <v>10814</v>
      </c>
      <c r="D22" s="545">
        <f t="shared" si="0"/>
        <v>1</v>
      </c>
    </row>
    <row r="23" spans="1:4" ht="9.75" customHeight="1">
      <c r="A23" s="492" t="s">
        <v>281</v>
      </c>
      <c r="B23" s="682">
        <v>5609</v>
      </c>
      <c r="C23" s="697">
        <f>příjmy!H128</f>
        <v>5609</v>
      </c>
      <c r="D23" s="546">
        <f t="shared" si="0"/>
        <v>1</v>
      </c>
    </row>
    <row r="24" spans="1:4" ht="9.75" customHeight="1">
      <c r="A24" s="492" t="s">
        <v>282</v>
      </c>
      <c r="B24" s="682">
        <v>937</v>
      </c>
      <c r="C24" s="697">
        <f>příjmy!H78+příjmy!H81+příjmy!H80</f>
        <v>912</v>
      </c>
      <c r="D24" s="546">
        <f t="shared" si="0"/>
        <v>0.9733191035218783</v>
      </c>
    </row>
    <row r="25" spans="1:4" ht="9.75" customHeight="1">
      <c r="A25" s="492" t="s">
        <v>283</v>
      </c>
      <c r="B25" s="682">
        <v>2600</v>
      </c>
      <c r="C25" s="697">
        <f>příjmy!H134</f>
        <v>2851</v>
      </c>
      <c r="D25" s="546">
        <f t="shared" si="0"/>
        <v>1.0965384615384615</v>
      </c>
    </row>
    <row r="26" spans="1:4" ht="9.75" customHeight="1">
      <c r="A26" s="492" t="s">
        <v>284</v>
      </c>
      <c r="B26" s="682">
        <v>800</v>
      </c>
      <c r="C26" s="697">
        <f>příjmy!H133</f>
        <v>944</v>
      </c>
      <c r="D26" s="546">
        <f t="shared" si="0"/>
        <v>1.18</v>
      </c>
    </row>
    <row r="27" spans="1:4" ht="9.75" customHeight="1">
      <c r="A27" s="492" t="s">
        <v>285</v>
      </c>
      <c r="B27" s="682">
        <v>420</v>
      </c>
      <c r="C27" s="697">
        <f>příjmy!H135</f>
        <v>395</v>
      </c>
      <c r="D27" s="546">
        <f t="shared" si="0"/>
        <v>0.9404761904761905</v>
      </c>
    </row>
    <row r="28" spans="1:4" ht="9.75" customHeight="1">
      <c r="A28" s="492" t="s">
        <v>286</v>
      </c>
      <c r="B28" s="682">
        <v>3800</v>
      </c>
      <c r="C28" s="697">
        <f>položky!AQ32</f>
        <v>3800</v>
      </c>
      <c r="D28" s="546">
        <f t="shared" si="0"/>
        <v>1</v>
      </c>
    </row>
    <row r="29" spans="1:4" ht="9.75" customHeight="1">
      <c r="A29" s="494" t="s">
        <v>287</v>
      </c>
      <c r="B29" s="683">
        <v>215</v>
      </c>
      <c r="C29" s="697">
        <f>příjmy!H155</f>
        <v>215</v>
      </c>
      <c r="D29" s="546">
        <f t="shared" si="0"/>
        <v>1</v>
      </c>
    </row>
    <row r="30" spans="1:4" ht="9.75" customHeight="1">
      <c r="A30" s="494" t="s">
        <v>288</v>
      </c>
      <c r="B30" s="683">
        <v>737</v>
      </c>
      <c r="C30" s="697">
        <f>příjmy!H156</f>
        <v>737</v>
      </c>
      <c r="D30" s="546">
        <f t="shared" si="0"/>
        <v>1</v>
      </c>
    </row>
    <row r="31" spans="1:4" ht="9.75" customHeight="1">
      <c r="A31" s="494" t="s">
        <v>289</v>
      </c>
      <c r="B31" s="683">
        <v>35451</v>
      </c>
      <c r="C31" s="697">
        <f>příjmy!H160+příjmy!H174</f>
        <v>19383</v>
      </c>
      <c r="D31" s="546">
        <f t="shared" si="0"/>
        <v>0.5467546754675467</v>
      </c>
    </row>
    <row r="32" spans="1:4" ht="9.75" customHeight="1">
      <c r="A32" s="492" t="s">
        <v>290</v>
      </c>
      <c r="B32" s="682">
        <v>7549</v>
      </c>
      <c r="C32" s="697">
        <f>příjmy!H137</f>
        <v>19636</v>
      </c>
      <c r="D32" s="546">
        <f t="shared" si="0"/>
        <v>2.6011392237382434</v>
      </c>
    </row>
    <row r="33" spans="1:4" ht="9.75" customHeight="1">
      <c r="A33" s="492" t="s">
        <v>291</v>
      </c>
      <c r="B33" s="682">
        <v>490</v>
      </c>
      <c r="C33" s="697">
        <f>0+příjmy!H159</f>
        <v>523</v>
      </c>
      <c r="D33" s="546">
        <f t="shared" si="0"/>
        <v>1.0673469387755101</v>
      </c>
    </row>
    <row r="34" spans="1:4" ht="9.75" customHeight="1">
      <c r="A34" s="492" t="s">
        <v>876</v>
      </c>
      <c r="B34" s="682">
        <v>5930</v>
      </c>
      <c r="C34" s="697">
        <f>příjmy!H164</f>
        <v>5930</v>
      </c>
      <c r="D34" s="546">
        <f t="shared" si="0"/>
        <v>1</v>
      </c>
    </row>
    <row r="35" spans="1:4" ht="9.75" customHeight="1">
      <c r="A35" s="492" t="s">
        <v>865</v>
      </c>
      <c r="B35" s="682">
        <v>245</v>
      </c>
      <c r="C35" s="697">
        <f>příjmy!H97</f>
        <v>245</v>
      </c>
      <c r="D35" s="546">
        <f>IF(OR(C35=0,B35=0),"*",C35/B35)</f>
        <v>1</v>
      </c>
    </row>
    <row r="36" spans="1:4" ht="9.75" customHeight="1">
      <c r="A36" s="492" t="s">
        <v>292</v>
      </c>
      <c r="B36" s="682">
        <v>2482</v>
      </c>
      <c r="C36" s="697">
        <f>příjmy!H165</f>
        <v>2482</v>
      </c>
      <c r="D36" s="547">
        <f t="shared" si="0"/>
        <v>1</v>
      </c>
    </row>
    <row r="37" spans="1:4" ht="15" customHeight="1">
      <c r="A37" s="496" t="s">
        <v>293</v>
      </c>
      <c r="B37" s="684">
        <v>1500</v>
      </c>
      <c r="C37" s="678">
        <f>SUM(C38)</f>
        <v>1182</v>
      </c>
      <c r="D37" s="544">
        <f t="shared" si="0"/>
        <v>0.788</v>
      </c>
    </row>
    <row r="38" spans="1:4" ht="15" customHeight="1">
      <c r="A38" s="495" t="s">
        <v>294</v>
      </c>
      <c r="B38" s="685">
        <v>1500</v>
      </c>
      <c r="C38" s="698">
        <f>příjmy!H73+182</f>
        <v>1182</v>
      </c>
      <c r="D38" s="544">
        <f t="shared" si="0"/>
        <v>0.788</v>
      </c>
    </row>
    <row r="39" spans="2:4" ht="9" customHeight="1">
      <c r="B39" s="686"/>
      <c r="C39" s="699"/>
      <c r="D39" s="548"/>
    </row>
    <row r="40" spans="1:4" ht="15" customHeight="1">
      <c r="A40" s="73" t="s">
        <v>295</v>
      </c>
      <c r="B40" s="676">
        <f>SUM(B42,B65,B67)</f>
        <v>129754.03</v>
      </c>
      <c r="C40" s="676">
        <f>SUM(C42,C65,C67)</f>
        <v>109666.03</v>
      </c>
      <c r="D40" s="544">
        <f aca="true" t="shared" si="1" ref="D40:D71">IF(OR(C40=0,B40=0),"*",C40/B40)</f>
        <v>0.8451839992946655</v>
      </c>
    </row>
    <row r="41" spans="1:4" ht="1.5" customHeight="1">
      <c r="A41" s="490"/>
      <c r="B41" s="677"/>
      <c r="C41" s="694"/>
      <c r="D41" s="544" t="str">
        <f t="shared" si="1"/>
        <v>*</v>
      </c>
    </row>
    <row r="42" spans="1:4" ht="13.5" customHeight="1">
      <c r="A42" s="496" t="s">
        <v>296</v>
      </c>
      <c r="B42" s="678">
        <f>SUM(B43:B64)</f>
        <v>51543.03</v>
      </c>
      <c r="C42" s="678">
        <f>SUM(C43:C64)</f>
        <v>51876.03</v>
      </c>
      <c r="D42" s="544">
        <f t="shared" si="1"/>
        <v>1.0064606213488032</v>
      </c>
    </row>
    <row r="43" spans="1:4" ht="10.5" customHeight="1">
      <c r="A43" s="491" t="s">
        <v>297</v>
      </c>
      <c r="B43" s="687">
        <v>305</v>
      </c>
      <c r="C43" s="700">
        <f>položky!DB7</f>
        <v>305</v>
      </c>
      <c r="D43" s="545">
        <f t="shared" si="1"/>
        <v>1</v>
      </c>
    </row>
    <row r="44" spans="1:4" ht="10.5" customHeight="1">
      <c r="A44" s="492" t="s">
        <v>298</v>
      </c>
      <c r="B44" s="682">
        <v>9764</v>
      </c>
      <c r="C44" s="697">
        <f>položky!BA7+položky!BB7+položky!BC7</f>
        <v>9965</v>
      </c>
      <c r="D44" s="546">
        <f t="shared" si="1"/>
        <v>1.02058582548136</v>
      </c>
    </row>
    <row r="45" spans="1:4" ht="10.5" customHeight="1">
      <c r="A45" s="492" t="s">
        <v>299</v>
      </c>
      <c r="B45" s="682">
        <v>3469</v>
      </c>
      <c r="C45" s="697">
        <f>položky!BD7+položky!BE7+položky!BF7+položky!BG7</f>
        <v>3388</v>
      </c>
      <c r="D45" s="546">
        <f t="shared" si="1"/>
        <v>0.9766503315076391</v>
      </c>
    </row>
    <row r="46" spans="1:4" ht="10.5" customHeight="1">
      <c r="A46" s="492" t="s">
        <v>300</v>
      </c>
      <c r="B46" s="682">
        <v>2850</v>
      </c>
      <c r="C46" s="697">
        <f>položky!BH7</f>
        <v>2340</v>
      </c>
      <c r="D46" s="546">
        <f t="shared" si="1"/>
        <v>0.8210526315789474</v>
      </c>
    </row>
    <row r="47" spans="1:4" ht="10.5" customHeight="1">
      <c r="A47" s="492" t="s">
        <v>301</v>
      </c>
      <c r="B47" s="682">
        <v>6134</v>
      </c>
      <c r="C47" s="697">
        <f>položky!BO7</f>
        <v>5030</v>
      </c>
      <c r="D47" s="546">
        <f t="shared" si="1"/>
        <v>0.8200195630909684</v>
      </c>
    </row>
    <row r="48" spans="1:4" ht="10.5" customHeight="1">
      <c r="A48" s="492" t="s">
        <v>302</v>
      </c>
      <c r="B48" s="682">
        <v>4953</v>
      </c>
      <c r="C48" s="697">
        <f>položky!BV7-C64+výdaje!H456</f>
        <v>5309</v>
      </c>
      <c r="D48" s="546">
        <f t="shared" si="1"/>
        <v>1.0718756309307491</v>
      </c>
    </row>
    <row r="49" spans="1:4" ht="10.5" customHeight="1">
      <c r="A49" s="492" t="s">
        <v>303</v>
      </c>
      <c r="B49" s="682">
        <v>721</v>
      </c>
      <c r="C49" s="697">
        <f>položky!CD7</f>
        <v>775</v>
      </c>
      <c r="D49" s="546">
        <f t="shared" si="1"/>
        <v>1.0748959778085991</v>
      </c>
    </row>
    <row r="50" spans="1:4" ht="10.5" customHeight="1">
      <c r="A50" s="492" t="s">
        <v>304</v>
      </c>
      <c r="B50" s="682">
        <v>173</v>
      </c>
      <c r="C50" s="697">
        <f>položky!CM7</f>
        <v>173</v>
      </c>
      <c r="D50" s="546">
        <f t="shared" si="1"/>
        <v>1</v>
      </c>
    </row>
    <row r="51" spans="1:4" ht="10.5" customHeight="1">
      <c r="A51" s="492" t="s">
        <v>305</v>
      </c>
      <c r="B51" s="682">
        <v>1527</v>
      </c>
      <c r="C51" s="697">
        <f>položky!CR7</f>
        <v>1480</v>
      </c>
      <c r="D51" s="546">
        <f t="shared" si="1"/>
        <v>0.9692206941715783</v>
      </c>
    </row>
    <row r="52" spans="1:4" ht="10.5" customHeight="1">
      <c r="A52" s="492" t="s">
        <v>306</v>
      </c>
      <c r="B52" s="682">
        <v>210</v>
      </c>
      <c r="C52" s="697">
        <f>položky!CQ7</f>
        <v>210</v>
      </c>
      <c r="D52" s="546">
        <f t="shared" si="1"/>
        <v>1</v>
      </c>
    </row>
    <row r="53" spans="1:4" ht="10.5" customHeight="1">
      <c r="A53" s="492" t="s">
        <v>307</v>
      </c>
      <c r="B53" s="682">
        <v>70</v>
      </c>
      <c r="C53" s="697">
        <f>položky!CU41</f>
        <v>56</v>
      </c>
      <c r="D53" s="546">
        <f t="shared" si="1"/>
        <v>0.8</v>
      </c>
    </row>
    <row r="54" spans="1:4" ht="10.5" customHeight="1">
      <c r="A54" s="492" t="s">
        <v>308</v>
      </c>
      <c r="B54" s="682">
        <v>0</v>
      </c>
      <c r="C54" s="697">
        <f>položky!CU42</f>
        <v>0</v>
      </c>
      <c r="D54" s="546" t="str">
        <f t="shared" si="1"/>
        <v>*</v>
      </c>
    </row>
    <row r="55" spans="1:4" ht="10.5" customHeight="1">
      <c r="A55" s="492" t="s">
        <v>309</v>
      </c>
      <c r="B55" s="682">
        <v>215</v>
      </c>
      <c r="C55" s="697">
        <f>položky!CP7</f>
        <v>240</v>
      </c>
      <c r="D55" s="546">
        <f t="shared" si="1"/>
        <v>1.1162790697674418</v>
      </c>
    </row>
    <row r="56" spans="1:4" ht="10.5" customHeight="1">
      <c r="A56" s="492" t="s">
        <v>310</v>
      </c>
      <c r="B56" s="682">
        <v>540</v>
      </c>
      <c r="C56" s="697">
        <f>položky!CW7</f>
        <v>683</v>
      </c>
      <c r="D56" s="546">
        <f t="shared" si="1"/>
        <v>1.2648148148148148</v>
      </c>
    </row>
    <row r="57" spans="1:4" ht="10.5" customHeight="1">
      <c r="A57" s="492" t="s">
        <v>905</v>
      </c>
      <c r="B57" s="682">
        <v>120</v>
      </c>
      <c r="C57" s="697">
        <f>položky!CV7-C58-C59-C60-C63-C61</f>
        <v>1999</v>
      </c>
      <c r="D57" s="546">
        <f t="shared" si="1"/>
        <v>16.658333333333335</v>
      </c>
    </row>
    <row r="58" spans="1:4" ht="10.5" customHeight="1">
      <c r="A58" s="493" t="s">
        <v>311</v>
      </c>
      <c r="B58" s="688">
        <v>3076</v>
      </c>
      <c r="C58" s="697">
        <f>výdaje!H502</f>
        <v>3075</v>
      </c>
      <c r="D58" s="546">
        <f t="shared" si="1"/>
        <v>0.9996749024707412</v>
      </c>
    </row>
    <row r="59" spans="1:4" ht="10.5" customHeight="1">
      <c r="A59" s="493" t="s">
        <v>312</v>
      </c>
      <c r="B59" s="688">
        <v>484.03</v>
      </c>
      <c r="C59" s="697">
        <f>výdaje!H503</f>
        <v>484.03</v>
      </c>
      <c r="D59" s="546">
        <f t="shared" si="1"/>
        <v>1</v>
      </c>
    </row>
    <row r="60" spans="1:4" ht="10.5" customHeight="1">
      <c r="A60" s="493" t="s">
        <v>313</v>
      </c>
      <c r="B60" s="688">
        <v>12644</v>
      </c>
      <c r="C60" s="697">
        <f>výdaje!H504</f>
        <v>12644</v>
      </c>
      <c r="D60" s="546">
        <f t="shared" si="1"/>
        <v>1</v>
      </c>
    </row>
    <row r="61" spans="1:4" ht="10.5" customHeight="1">
      <c r="A61" s="632" t="s">
        <v>273</v>
      </c>
      <c r="B61" s="688">
        <v>68</v>
      </c>
      <c r="C61" s="697">
        <f>výdaje!H505+výdaje!H506</f>
        <v>68</v>
      </c>
      <c r="D61" s="546">
        <f t="shared" si="1"/>
        <v>1</v>
      </c>
    </row>
    <row r="62" spans="1:4" ht="9" customHeight="1">
      <c r="A62" s="628" t="s">
        <v>314</v>
      </c>
      <c r="B62" s="680">
        <v>576</v>
      </c>
      <c r="C62" s="696">
        <f>položky!BN7</f>
        <v>567</v>
      </c>
      <c r="D62" s="629">
        <f t="shared" si="1"/>
        <v>0.984375</v>
      </c>
    </row>
    <row r="63" spans="1:4" ht="9" customHeight="1">
      <c r="A63" s="628" t="s">
        <v>877</v>
      </c>
      <c r="B63" s="680">
        <v>3529</v>
      </c>
      <c r="C63" s="696">
        <f>výdaje!H520</f>
        <v>3085</v>
      </c>
      <c r="D63" s="629">
        <f t="shared" si="1"/>
        <v>0.8741853216208557</v>
      </c>
    </row>
    <row r="64" spans="1:4" ht="9" customHeight="1">
      <c r="A64" s="628" t="s">
        <v>315</v>
      </c>
      <c r="B64" s="680">
        <v>115</v>
      </c>
      <c r="C64" s="696">
        <f>výdaje!H354</f>
        <v>0</v>
      </c>
      <c r="D64" s="630" t="str">
        <f t="shared" si="1"/>
        <v>*</v>
      </c>
    </row>
    <row r="65" spans="1:4" ht="13.5" customHeight="1">
      <c r="A65" s="496" t="s">
        <v>92</v>
      </c>
      <c r="B65" s="684">
        <f>B66</f>
        <v>1727</v>
      </c>
      <c r="C65" s="678">
        <f>SUM(C66)</f>
        <v>1724</v>
      </c>
      <c r="D65" s="544">
        <f t="shared" si="1"/>
        <v>0.998262883613202</v>
      </c>
    </row>
    <row r="66" spans="1:4" ht="13.5" customHeight="1">
      <c r="A66" s="492" t="s">
        <v>316</v>
      </c>
      <c r="B66" s="682">
        <v>1727</v>
      </c>
      <c r="C66" s="697">
        <f>položky!DC7</f>
        <v>1724</v>
      </c>
      <c r="D66" s="544">
        <f t="shared" si="1"/>
        <v>0.998262883613202</v>
      </c>
    </row>
    <row r="67" spans="1:4" ht="13.5" customHeight="1">
      <c r="A67" s="496" t="s">
        <v>317</v>
      </c>
      <c r="B67" s="684">
        <f>SUM(B68:B90)</f>
        <v>76484</v>
      </c>
      <c r="C67" s="684">
        <f>SUM(C68:C90)</f>
        <v>56066</v>
      </c>
      <c r="D67" s="544">
        <f t="shared" si="1"/>
        <v>0.7330422049056011</v>
      </c>
    </row>
    <row r="68" spans="1:4" ht="10.5" customHeight="1">
      <c r="A68" s="626" t="s">
        <v>318</v>
      </c>
      <c r="B68" s="679">
        <v>3710</v>
      </c>
      <c r="C68" s="679">
        <f>výdaje!H532</f>
        <v>3709</v>
      </c>
      <c r="D68" s="627">
        <f t="shared" si="1"/>
        <v>0.9997304582210242</v>
      </c>
    </row>
    <row r="69" spans="1:4" ht="10.5" customHeight="1">
      <c r="A69" s="628" t="s">
        <v>319</v>
      </c>
      <c r="B69" s="680">
        <v>43900</v>
      </c>
      <c r="C69" s="680">
        <f>výdaje!H533</f>
        <v>35575</v>
      </c>
      <c r="D69" s="629">
        <f t="shared" si="1"/>
        <v>0.8103644646924829</v>
      </c>
    </row>
    <row r="70" spans="1:4" ht="10.5" customHeight="1">
      <c r="A70" s="628" t="s">
        <v>320</v>
      </c>
      <c r="B70" s="680">
        <v>1195</v>
      </c>
      <c r="C70" s="680">
        <f>výdaje!H534</f>
        <v>691</v>
      </c>
      <c r="D70" s="629">
        <f t="shared" si="1"/>
        <v>0.5782426778242677</v>
      </c>
    </row>
    <row r="71" spans="1:4" ht="10.5" customHeight="1">
      <c r="A71" s="628" t="s">
        <v>321</v>
      </c>
      <c r="B71" s="680">
        <v>80</v>
      </c>
      <c r="C71" s="680">
        <f>výdaje!H535</f>
        <v>62</v>
      </c>
      <c r="D71" s="629">
        <f t="shared" si="1"/>
        <v>0.775</v>
      </c>
    </row>
    <row r="72" spans="1:4" ht="10.5" customHeight="1">
      <c r="A72" s="628" t="s">
        <v>322</v>
      </c>
      <c r="B72" s="680">
        <v>300</v>
      </c>
      <c r="C72" s="680">
        <f>výdaje!H536</f>
        <v>257</v>
      </c>
      <c r="D72" s="629">
        <f aca="true" t="shared" si="2" ref="D72:D90">IF(OR(C72=0,B72=0),"*",C72/B72)</f>
        <v>0.8566666666666667</v>
      </c>
    </row>
    <row r="73" spans="1:5" ht="10.5" customHeight="1">
      <c r="A73" s="628" t="s">
        <v>323</v>
      </c>
      <c r="B73" s="680">
        <v>400</v>
      </c>
      <c r="C73" s="680">
        <f>výdaje!H537</f>
        <v>140</v>
      </c>
      <c r="D73" s="629">
        <f t="shared" si="2"/>
        <v>0.35</v>
      </c>
      <c r="E73" s="6"/>
    </row>
    <row r="74" spans="1:5" ht="10.5" customHeight="1">
      <c r="A74" s="628" t="s">
        <v>324</v>
      </c>
      <c r="B74" s="680">
        <v>10</v>
      </c>
      <c r="C74" s="680">
        <f>výdaje!H538</f>
        <v>10</v>
      </c>
      <c r="D74" s="629">
        <f t="shared" si="2"/>
        <v>1</v>
      </c>
      <c r="E74" s="6"/>
    </row>
    <row r="75" spans="1:4" ht="10.5" customHeight="1">
      <c r="A75" s="628" t="s">
        <v>325</v>
      </c>
      <c r="B75" s="680">
        <v>300</v>
      </c>
      <c r="C75" s="680">
        <f>výdaje!H539</f>
        <v>190</v>
      </c>
      <c r="D75" s="629">
        <f t="shared" si="2"/>
        <v>0.6333333333333333</v>
      </c>
    </row>
    <row r="76" spans="1:4" ht="10.5" customHeight="1">
      <c r="A76" s="628" t="s">
        <v>326</v>
      </c>
      <c r="B76" s="680">
        <v>800</v>
      </c>
      <c r="C76" s="680">
        <f>výdaje!H540</f>
        <v>187</v>
      </c>
      <c r="D76" s="629">
        <f t="shared" si="2"/>
        <v>0.23375</v>
      </c>
    </row>
    <row r="77" spans="1:4" ht="10.5" customHeight="1">
      <c r="A77" s="628" t="s">
        <v>327</v>
      </c>
      <c r="B77" s="680">
        <v>379</v>
      </c>
      <c r="C77" s="680">
        <f>výdaje!H541</f>
        <v>379</v>
      </c>
      <c r="D77" s="629">
        <f t="shared" si="2"/>
        <v>1</v>
      </c>
    </row>
    <row r="78" spans="1:4" ht="10.5" customHeight="1">
      <c r="A78" s="628" t="s">
        <v>328</v>
      </c>
      <c r="B78" s="680">
        <v>120</v>
      </c>
      <c r="C78" s="680">
        <f>výdaje!H542</f>
        <v>120</v>
      </c>
      <c r="D78" s="629">
        <f t="shared" si="2"/>
        <v>1</v>
      </c>
    </row>
    <row r="79" spans="1:4" ht="10.5" customHeight="1">
      <c r="A79" s="628" t="s">
        <v>329</v>
      </c>
      <c r="B79" s="680">
        <v>2670</v>
      </c>
      <c r="C79" s="680">
        <f>výdaje!H543</f>
        <v>2655</v>
      </c>
      <c r="D79" s="629">
        <f t="shared" si="2"/>
        <v>0.9943820224719101</v>
      </c>
    </row>
    <row r="80" spans="1:4" ht="10.5" customHeight="1">
      <c r="A80" s="628" t="s">
        <v>330</v>
      </c>
      <c r="B80" s="680">
        <v>1537</v>
      </c>
      <c r="C80" s="680">
        <f>výdaje!H544</f>
        <v>1492</v>
      </c>
      <c r="D80" s="629">
        <f t="shared" si="2"/>
        <v>0.970722186076773</v>
      </c>
    </row>
    <row r="81" spans="1:4" ht="10.5" customHeight="1">
      <c r="A81" s="628" t="s">
        <v>331</v>
      </c>
      <c r="B81" s="680">
        <v>0</v>
      </c>
      <c r="C81" s="680">
        <f>výdaje!H545</f>
        <v>0</v>
      </c>
      <c r="D81" s="629" t="str">
        <f t="shared" si="2"/>
        <v>*</v>
      </c>
    </row>
    <row r="82" spans="1:4" ht="10.5" customHeight="1">
      <c r="A82" s="628" t="s">
        <v>332</v>
      </c>
      <c r="B82" s="680">
        <v>160</v>
      </c>
      <c r="C82" s="680">
        <f>výdaje!H546</f>
        <v>190</v>
      </c>
      <c r="D82" s="629">
        <f t="shared" si="2"/>
        <v>1.1875</v>
      </c>
    </row>
    <row r="83" spans="1:4" ht="10.5" customHeight="1">
      <c r="A83" s="628" t="s">
        <v>333</v>
      </c>
      <c r="B83" s="680">
        <v>736</v>
      </c>
      <c r="C83" s="680">
        <f>výdaje!H547</f>
        <v>736</v>
      </c>
      <c r="D83" s="629">
        <f t="shared" si="2"/>
        <v>1</v>
      </c>
    </row>
    <row r="84" spans="1:4" ht="10.5" customHeight="1">
      <c r="A84" s="628" t="s">
        <v>334</v>
      </c>
      <c r="B84" s="680">
        <v>637</v>
      </c>
      <c r="C84" s="680">
        <f>výdaje!H548</f>
        <v>697</v>
      </c>
      <c r="D84" s="629">
        <f t="shared" si="2"/>
        <v>1.0941915227629513</v>
      </c>
    </row>
    <row r="85" spans="1:4" ht="10.5" customHeight="1">
      <c r="A85" s="628" t="s">
        <v>335</v>
      </c>
      <c r="B85" s="680">
        <v>550</v>
      </c>
      <c r="C85" s="680">
        <f>výdaje!H549</f>
        <v>0</v>
      </c>
      <c r="D85" s="629" t="str">
        <f t="shared" si="2"/>
        <v>*</v>
      </c>
    </row>
    <row r="86" spans="1:4" ht="10.5" customHeight="1">
      <c r="A86" s="628" t="s">
        <v>336</v>
      </c>
      <c r="B86" s="680">
        <v>0</v>
      </c>
      <c r="C86" s="680">
        <f>výdaje!H550</f>
        <v>0</v>
      </c>
      <c r="D86" s="629" t="str">
        <f t="shared" si="2"/>
        <v>*</v>
      </c>
    </row>
    <row r="87" spans="1:4" ht="10.5" customHeight="1">
      <c r="A87" s="628" t="s">
        <v>337</v>
      </c>
      <c r="B87" s="680">
        <v>330</v>
      </c>
      <c r="C87" s="680">
        <f>výdaje!H551</f>
        <v>330</v>
      </c>
      <c r="D87" s="629">
        <f t="shared" si="2"/>
        <v>1</v>
      </c>
    </row>
    <row r="88" spans="1:4" ht="10.5" customHeight="1">
      <c r="A88" s="628" t="s">
        <v>878</v>
      </c>
      <c r="B88" s="680">
        <v>8646</v>
      </c>
      <c r="C88" s="680">
        <f>0+výdaje!H552</f>
        <v>8646</v>
      </c>
      <c r="D88" s="629">
        <f t="shared" si="2"/>
        <v>1</v>
      </c>
    </row>
    <row r="89" spans="1:4" ht="10.5" customHeight="1">
      <c r="A89" s="628" t="s">
        <v>338</v>
      </c>
      <c r="B89" s="680">
        <v>2748</v>
      </c>
      <c r="C89" s="680">
        <f>výdaje!H553</f>
        <v>0</v>
      </c>
      <c r="D89" s="629" t="str">
        <f t="shared" si="2"/>
        <v>*</v>
      </c>
    </row>
    <row r="90" spans="1:4" ht="10.5" customHeight="1">
      <c r="A90" s="631" t="s">
        <v>339</v>
      </c>
      <c r="B90" s="689">
        <v>7276</v>
      </c>
      <c r="C90" s="689">
        <f>výdaje!H554</f>
        <v>0</v>
      </c>
      <c r="D90" s="630" t="str">
        <f t="shared" si="2"/>
        <v>*</v>
      </c>
    </row>
    <row r="91" spans="1:3" ht="9.75" customHeight="1">
      <c r="A91" s="480"/>
      <c r="B91" s="690"/>
      <c r="C91" s="701"/>
    </row>
    <row r="92" spans="1:3" ht="12.75">
      <c r="A92" s="456"/>
      <c r="B92" s="691"/>
      <c r="C92" s="692"/>
    </row>
    <row r="93" spans="1:3" ht="12.75">
      <c r="A93" s="456"/>
      <c r="B93" s="691"/>
      <c r="C93" s="692"/>
    </row>
    <row r="94" spans="2:3" ht="12.75">
      <c r="B94" s="692"/>
      <c r="C94" s="692"/>
    </row>
    <row r="95" spans="2:3" ht="12.75">
      <c r="B95" s="692"/>
      <c r="C95" s="692"/>
    </row>
    <row r="96" spans="1:3" ht="12.75">
      <c r="A96" s="456">
        <f>C6-C42</f>
        <v>1205</v>
      </c>
      <c r="B96" s="691"/>
      <c r="C96" s="692"/>
    </row>
    <row r="97" spans="1:3" ht="12.75">
      <c r="A97" s="456">
        <f>C38-C66</f>
        <v>-542</v>
      </c>
      <c r="B97" s="691"/>
      <c r="C97" s="692"/>
    </row>
    <row r="98" spans="2:3" ht="12.75">
      <c r="B98" s="692"/>
      <c r="C98" s="692"/>
    </row>
    <row r="99" spans="2:3" ht="12.75">
      <c r="B99" s="692"/>
      <c r="C99" s="692"/>
    </row>
    <row r="100" spans="2:3" ht="12.75">
      <c r="B100" s="692"/>
      <c r="C100" s="692"/>
    </row>
    <row r="101" spans="2:3" ht="12.75">
      <c r="B101" s="692"/>
      <c r="C101" s="692"/>
    </row>
    <row r="102" spans="2:3" ht="12.75">
      <c r="B102" s="692"/>
      <c r="C102" s="692"/>
    </row>
    <row r="103" spans="2:3" ht="12.75">
      <c r="B103" s="692"/>
      <c r="C103" s="692"/>
    </row>
    <row r="104" spans="2:3" ht="12.75">
      <c r="B104" s="692"/>
      <c r="C104" s="692"/>
    </row>
    <row r="105" spans="2:3" ht="12.75">
      <c r="B105" s="692"/>
      <c r="C105" s="692"/>
    </row>
    <row r="106" spans="2:3" ht="12.75">
      <c r="B106" s="692"/>
      <c r="C106" s="692"/>
    </row>
    <row r="107" spans="2:3" ht="12.75">
      <c r="B107" s="692"/>
      <c r="C107" s="692"/>
    </row>
    <row r="108" spans="2:3" ht="12.75">
      <c r="B108" s="692"/>
      <c r="C108" s="692"/>
    </row>
    <row r="109" spans="2:3" ht="12.75">
      <c r="B109" s="692"/>
      <c r="C109" s="692"/>
    </row>
    <row r="110" ht="12.75">
      <c r="B110" s="692"/>
    </row>
    <row r="111" ht="12.75">
      <c r="B111" s="692"/>
    </row>
    <row r="112" ht="12.75">
      <c r="B112" s="692"/>
    </row>
    <row r="113" ht="12.75">
      <c r="B113" s="692"/>
    </row>
  </sheetData>
  <sheetProtection/>
  <printOptions/>
  <pageMargins left="0.5905511975288391" right="0.5905511975288391" top="0" bottom="0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53.7109375" style="0" customWidth="1"/>
    <col min="3" max="4" width="12.7109375" style="0" customWidth="1"/>
    <col min="5" max="5" width="7.7109375" style="0" customWidth="1"/>
  </cols>
  <sheetData>
    <row r="1" spans="1:2" ht="23.25">
      <c r="A1" s="381" t="s">
        <v>340</v>
      </c>
      <c r="B1" s="382"/>
    </row>
    <row r="2" spans="1:2" ht="23.25">
      <c r="A2" s="381" t="s">
        <v>341</v>
      </c>
      <c r="B2" s="382"/>
    </row>
    <row r="3" spans="1:5" ht="18.75">
      <c r="A3" s="377" t="s">
        <v>342</v>
      </c>
      <c r="B3" s="377" t="s">
        <v>343</v>
      </c>
      <c r="C3" s="378" t="s">
        <v>344</v>
      </c>
      <c r="D3" s="378" t="s">
        <v>345</v>
      </c>
      <c r="E3" s="378" t="s">
        <v>346</v>
      </c>
    </row>
    <row r="4" spans="1:5" ht="18.75">
      <c r="A4" s="387"/>
      <c r="B4" s="379"/>
      <c r="C4" s="380" t="s">
        <v>347</v>
      </c>
      <c r="D4" s="380" t="s">
        <v>347</v>
      </c>
      <c r="E4" s="380" t="s">
        <v>348</v>
      </c>
    </row>
    <row r="5" spans="1:5" ht="15">
      <c r="A5" s="454" t="s">
        <v>349</v>
      </c>
      <c r="B5" s="439" t="s">
        <v>350</v>
      </c>
      <c r="C5" s="366">
        <v>10000</v>
      </c>
      <c r="D5" s="366">
        <v>10000</v>
      </c>
      <c r="E5" s="446">
        <v>5171</v>
      </c>
    </row>
    <row r="6" spans="1:5" ht="15">
      <c r="A6" s="353"/>
      <c r="B6" s="440" t="s">
        <v>351</v>
      </c>
      <c r="C6" s="367">
        <v>15000</v>
      </c>
      <c r="D6" s="367">
        <v>5000</v>
      </c>
      <c r="E6" s="447">
        <v>5171</v>
      </c>
    </row>
    <row r="7" spans="1:5" ht="15">
      <c r="A7" s="353"/>
      <c r="B7" s="440" t="s">
        <v>352</v>
      </c>
      <c r="C7" s="367">
        <v>100000</v>
      </c>
      <c r="D7" s="367">
        <v>100000</v>
      </c>
      <c r="E7" s="447">
        <v>5171</v>
      </c>
    </row>
    <row r="8" spans="1:5" ht="15">
      <c r="A8" s="353"/>
      <c r="B8" s="440" t="s">
        <v>353</v>
      </c>
      <c r="C8" s="367">
        <v>5000</v>
      </c>
      <c r="D8" s="367">
        <v>5000</v>
      </c>
      <c r="E8" s="447">
        <v>5139</v>
      </c>
    </row>
    <row r="9" spans="1:5" ht="18.75">
      <c r="A9" s="354" t="s">
        <v>243</v>
      </c>
      <c r="B9" s="441"/>
      <c r="C9" s="368">
        <f>SUM(C5:C8)</f>
        <v>130000</v>
      </c>
      <c r="D9" s="368">
        <f>SUM(D5:D8)</f>
        <v>120000</v>
      </c>
      <c r="E9" s="448"/>
    </row>
    <row r="10" spans="1:5" ht="15">
      <c r="A10" s="353"/>
      <c r="B10" s="442"/>
      <c r="C10" s="432"/>
      <c r="D10" s="432"/>
      <c r="E10" s="449"/>
    </row>
    <row r="11" spans="1:5" ht="15">
      <c r="A11" s="454" t="s">
        <v>354</v>
      </c>
      <c r="B11" s="440" t="s">
        <v>355</v>
      </c>
      <c r="C11" s="367">
        <v>25000</v>
      </c>
      <c r="D11" s="367">
        <v>25000</v>
      </c>
      <c r="E11" s="447">
        <v>5139</v>
      </c>
    </row>
    <row r="12" spans="1:5" ht="18.75">
      <c r="A12" s="354" t="s">
        <v>243</v>
      </c>
      <c r="B12" s="441"/>
      <c r="C12" s="368">
        <f>SUM(C11)</f>
        <v>25000</v>
      </c>
      <c r="D12" s="368">
        <f>SUM(D11)</f>
        <v>25000</v>
      </c>
      <c r="E12" s="448"/>
    </row>
    <row r="13" spans="1:5" ht="12.75">
      <c r="A13" s="351"/>
      <c r="B13" s="4"/>
      <c r="C13" s="369"/>
      <c r="D13" s="369"/>
      <c r="E13" s="375"/>
    </row>
    <row r="14" spans="1:5" ht="15.75">
      <c r="A14" s="356" t="s">
        <v>356</v>
      </c>
      <c r="B14" s="444" t="s">
        <v>357</v>
      </c>
      <c r="C14" s="371">
        <v>0</v>
      </c>
      <c r="D14" s="371">
        <v>10000</v>
      </c>
      <c r="E14" s="450">
        <v>5169</v>
      </c>
    </row>
    <row r="15" spans="1:5" ht="18.75">
      <c r="A15" s="354" t="s">
        <v>243</v>
      </c>
      <c r="B15" s="443"/>
      <c r="C15" s="368">
        <f>SUM(C14)</f>
        <v>0</v>
      </c>
      <c r="D15" s="368">
        <f>SUM(D14)</f>
        <v>10000</v>
      </c>
      <c r="E15" s="448"/>
    </row>
    <row r="16" spans="1:5" ht="12.75">
      <c r="A16" s="352"/>
      <c r="B16" s="138"/>
      <c r="C16" s="372"/>
      <c r="D16" s="372"/>
      <c r="E16" s="376"/>
    </row>
    <row r="17" spans="1:5" ht="15.75">
      <c r="A17" s="356" t="s">
        <v>358</v>
      </c>
      <c r="B17" s="444" t="s">
        <v>359</v>
      </c>
      <c r="C17" s="371">
        <v>5000</v>
      </c>
      <c r="D17" s="371">
        <v>5000</v>
      </c>
      <c r="E17" s="450">
        <v>5175</v>
      </c>
    </row>
    <row r="18" spans="1:5" ht="18.75">
      <c r="A18" s="354" t="s">
        <v>243</v>
      </c>
      <c r="B18" s="443"/>
      <c r="C18" s="368">
        <f>SUM(C17)</f>
        <v>5000</v>
      </c>
      <c r="D18" s="368">
        <f>SUM(D17)</f>
        <v>5000</v>
      </c>
      <c r="E18" s="448"/>
    </row>
    <row r="19" spans="1:5" ht="12.75">
      <c r="A19" s="352"/>
      <c r="B19" s="138"/>
      <c r="C19" s="372"/>
      <c r="D19" s="372"/>
      <c r="E19" s="376"/>
    </row>
    <row r="20" spans="1:5" ht="15.75">
      <c r="A20" s="356" t="s">
        <v>360</v>
      </c>
      <c r="B20" s="444" t="s">
        <v>361</v>
      </c>
      <c r="C20" s="371">
        <v>15000</v>
      </c>
      <c r="D20" s="371">
        <v>15000</v>
      </c>
      <c r="E20" s="450">
        <v>5137</v>
      </c>
    </row>
    <row r="21" spans="1:5" ht="15.75">
      <c r="A21" s="359"/>
      <c r="B21" s="440" t="s">
        <v>362</v>
      </c>
      <c r="C21" s="373">
        <v>10000</v>
      </c>
      <c r="D21" s="373">
        <v>10000</v>
      </c>
      <c r="E21" s="451">
        <v>5139</v>
      </c>
    </row>
    <row r="22" spans="1:5" ht="18.75">
      <c r="A22" s="354" t="s">
        <v>243</v>
      </c>
      <c r="B22" s="443"/>
      <c r="C22" s="368">
        <f>SUM(C20:C21)</f>
        <v>25000</v>
      </c>
      <c r="D22" s="368">
        <f>SUM(D20:D21)</f>
        <v>25000</v>
      </c>
      <c r="E22" s="448"/>
    </row>
    <row r="23" spans="1:5" ht="12.75">
      <c r="A23" s="352"/>
      <c r="B23" s="138"/>
      <c r="C23" s="372"/>
      <c r="D23" s="372"/>
      <c r="E23" s="376"/>
    </row>
    <row r="24" spans="1:5" ht="15.75">
      <c r="A24" s="356" t="s">
        <v>363</v>
      </c>
      <c r="B24" s="444" t="s">
        <v>364</v>
      </c>
      <c r="C24" s="371">
        <v>30000</v>
      </c>
      <c r="D24" s="371">
        <v>30000</v>
      </c>
      <c r="E24" s="450">
        <v>5169</v>
      </c>
    </row>
    <row r="25" spans="1:5" ht="15.75">
      <c r="A25" s="356"/>
      <c r="B25" s="444" t="s">
        <v>365</v>
      </c>
      <c r="C25" s="371">
        <v>20000</v>
      </c>
      <c r="D25" s="371">
        <v>20000</v>
      </c>
      <c r="E25" s="450">
        <v>5139</v>
      </c>
    </row>
    <row r="26" spans="1:5" ht="15.75">
      <c r="A26" s="356"/>
      <c r="B26" s="444" t="s">
        <v>366</v>
      </c>
      <c r="C26" s="371">
        <v>20000</v>
      </c>
      <c r="D26" s="371">
        <v>20000</v>
      </c>
      <c r="E26" s="450">
        <v>5137</v>
      </c>
    </row>
    <row r="27" spans="1:5" ht="15.75">
      <c r="A27" s="356"/>
      <c r="B27" s="444" t="s">
        <v>367</v>
      </c>
      <c r="C27" s="371">
        <v>20000</v>
      </c>
      <c r="D27" s="371">
        <v>20000</v>
      </c>
      <c r="E27" s="450">
        <v>5139</v>
      </c>
    </row>
    <row r="28" spans="1:5" ht="15.75">
      <c r="A28" s="356"/>
      <c r="B28" s="444" t="s">
        <v>368</v>
      </c>
      <c r="C28" s="371">
        <v>100000</v>
      </c>
      <c r="D28" s="371">
        <v>100000</v>
      </c>
      <c r="E28" s="450">
        <v>5132</v>
      </c>
    </row>
    <row r="29" spans="1:5" ht="15.75">
      <c r="A29" s="356"/>
      <c r="B29" s="444" t="s">
        <v>369</v>
      </c>
      <c r="C29" s="371">
        <v>15000</v>
      </c>
      <c r="D29" s="371">
        <v>15000</v>
      </c>
      <c r="E29" s="450">
        <v>5169</v>
      </c>
    </row>
    <row r="30" spans="1:5" ht="15.75">
      <c r="A30" s="356"/>
      <c r="B30" s="444" t="s">
        <v>370</v>
      </c>
      <c r="C30" s="371">
        <v>40000</v>
      </c>
      <c r="D30" s="371">
        <v>40000</v>
      </c>
      <c r="E30" s="450">
        <v>5169</v>
      </c>
    </row>
    <row r="31" spans="1:5" ht="15.75">
      <c r="A31" s="356"/>
      <c r="B31" s="444" t="s">
        <v>371</v>
      </c>
      <c r="C31" s="371">
        <v>1500</v>
      </c>
      <c r="D31" s="371">
        <v>1500</v>
      </c>
      <c r="E31" s="450">
        <v>5139</v>
      </c>
    </row>
    <row r="32" spans="1:5" ht="18.75">
      <c r="A32" s="354" t="s">
        <v>243</v>
      </c>
      <c r="B32" s="443"/>
      <c r="C32" s="368">
        <f>SUM(C24:C31)</f>
        <v>246500</v>
      </c>
      <c r="D32" s="368">
        <f>SUM(D24:D31)</f>
        <v>246500</v>
      </c>
      <c r="E32" s="448"/>
    </row>
    <row r="33" spans="1:5" ht="12.75">
      <c r="A33" s="352"/>
      <c r="B33" s="138"/>
      <c r="C33" s="372"/>
      <c r="D33" s="372"/>
      <c r="E33" s="376"/>
    </row>
    <row r="34" spans="1:5" ht="15.75">
      <c r="A34" s="356" t="s">
        <v>372</v>
      </c>
      <c r="B34" s="444" t="s">
        <v>373</v>
      </c>
      <c r="C34" s="371">
        <v>15000</v>
      </c>
      <c r="D34" s="371">
        <v>0</v>
      </c>
      <c r="E34" s="500"/>
    </row>
    <row r="35" spans="1:5" ht="15.75">
      <c r="A35" s="356"/>
      <c r="B35" s="444" t="s">
        <v>374</v>
      </c>
      <c r="C35" s="371">
        <v>10000</v>
      </c>
      <c r="D35" s="371">
        <v>10000</v>
      </c>
      <c r="E35" s="450">
        <v>5137</v>
      </c>
    </row>
    <row r="36" spans="1:5" ht="15.75">
      <c r="A36" s="356"/>
      <c r="B36" s="444" t="s">
        <v>375</v>
      </c>
      <c r="C36" s="371">
        <v>60000</v>
      </c>
      <c r="D36" s="371">
        <v>100000</v>
      </c>
      <c r="E36" s="450">
        <v>5137</v>
      </c>
    </row>
    <row r="37" spans="1:5" ht="15.75">
      <c r="A37" s="356"/>
      <c r="B37" s="444" t="s">
        <v>376</v>
      </c>
      <c r="C37" s="371">
        <v>25000</v>
      </c>
      <c r="D37" s="371">
        <v>25000</v>
      </c>
      <c r="E37" s="450">
        <v>5137</v>
      </c>
    </row>
    <row r="38" spans="1:5" ht="15.75">
      <c r="A38" s="356"/>
      <c r="B38" s="444" t="s">
        <v>377</v>
      </c>
      <c r="C38" s="371">
        <v>20000</v>
      </c>
      <c r="D38" s="371">
        <v>20000</v>
      </c>
      <c r="E38" s="450">
        <v>5137</v>
      </c>
    </row>
    <row r="39" spans="1:5" ht="15.75">
      <c r="A39" s="356"/>
      <c r="B39" s="444" t="s">
        <v>378</v>
      </c>
      <c r="C39" s="371">
        <v>40000</v>
      </c>
      <c r="D39" s="371">
        <v>40000</v>
      </c>
      <c r="E39" s="450">
        <v>5172</v>
      </c>
    </row>
    <row r="40" spans="1:5" ht="15.75">
      <c r="A40" s="356"/>
      <c r="B40" s="444" t="s">
        <v>379</v>
      </c>
      <c r="C40" s="371">
        <v>0</v>
      </c>
      <c r="D40" s="371">
        <v>0</v>
      </c>
      <c r="E40" s="450"/>
    </row>
    <row r="41" spans="1:5" ht="18.75">
      <c r="A41" s="354" t="s">
        <v>243</v>
      </c>
      <c r="B41" s="443"/>
      <c r="C41" s="368">
        <f>SUM(C34:C40)</f>
        <v>170000</v>
      </c>
      <c r="D41" s="368">
        <f>SUM(D34:D40)</f>
        <v>195000</v>
      </c>
      <c r="E41" s="448"/>
    </row>
    <row r="42" spans="1:5" ht="12.75">
      <c r="A42" s="352"/>
      <c r="B42" s="138"/>
      <c r="C42" s="372"/>
      <c r="D42" s="372"/>
      <c r="E42" s="376"/>
    </row>
    <row r="43" spans="1:5" ht="15.75">
      <c r="A43" s="356" t="s">
        <v>380</v>
      </c>
      <c r="B43" s="444" t="s">
        <v>381</v>
      </c>
      <c r="C43" s="371">
        <v>20000</v>
      </c>
      <c r="D43" s="371">
        <v>0</v>
      </c>
      <c r="E43" s="450"/>
    </row>
    <row r="44" spans="1:5" ht="18.75">
      <c r="A44" s="354" t="s">
        <v>243</v>
      </c>
      <c r="B44" s="443"/>
      <c r="C44" s="368">
        <f>SUM(C43:C43)</f>
        <v>20000</v>
      </c>
      <c r="D44" s="368">
        <f>SUM(D43:D43)</f>
        <v>0</v>
      </c>
      <c r="E44" s="448"/>
    </row>
    <row r="45" spans="1:5" ht="12.75">
      <c r="A45" s="352"/>
      <c r="B45" s="138"/>
      <c r="C45" s="372"/>
      <c r="D45" s="372"/>
      <c r="E45" s="376"/>
    </row>
    <row r="46" spans="1:5" ht="15.75">
      <c r="A46" s="356" t="s">
        <v>382</v>
      </c>
      <c r="B46" s="444" t="s">
        <v>383</v>
      </c>
      <c r="C46" s="371">
        <v>25000</v>
      </c>
      <c r="D46" s="371">
        <v>0</v>
      </c>
      <c r="E46" s="450"/>
    </row>
    <row r="47" spans="1:5" ht="15.75">
      <c r="A47" s="356"/>
      <c r="B47" s="444" t="s">
        <v>384</v>
      </c>
      <c r="C47" s="371">
        <v>15000</v>
      </c>
      <c r="D47" s="371">
        <v>15000</v>
      </c>
      <c r="E47" s="450">
        <v>5171</v>
      </c>
    </row>
    <row r="48" spans="1:5" ht="18.75">
      <c r="A48" s="354" t="s">
        <v>243</v>
      </c>
      <c r="B48" s="443"/>
      <c r="C48" s="368">
        <f>SUM(C46:C47)</f>
        <v>40000</v>
      </c>
      <c r="D48" s="368">
        <f>SUM(D46:D47)</f>
        <v>15000</v>
      </c>
      <c r="E48" s="448"/>
    </row>
    <row r="49" spans="1:5" ht="12.75">
      <c r="A49" s="352"/>
      <c r="B49" s="138"/>
      <c r="C49" s="372"/>
      <c r="D49" s="372"/>
      <c r="E49" s="376"/>
    </row>
    <row r="50" spans="1:5" ht="15.75">
      <c r="A50" s="356" t="s">
        <v>385</v>
      </c>
      <c r="B50" s="444" t="s">
        <v>386</v>
      </c>
      <c r="C50" s="371">
        <v>13000</v>
      </c>
      <c r="D50" s="371">
        <v>37000</v>
      </c>
      <c r="E50" s="450">
        <v>5137</v>
      </c>
    </row>
    <row r="51" spans="1:5" ht="18.75">
      <c r="A51" s="354" t="s">
        <v>243</v>
      </c>
      <c r="B51" s="443"/>
      <c r="C51" s="368">
        <f>SUM(C50)</f>
        <v>13000</v>
      </c>
      <c r="D51" s="368">
        <f>SUM(D50)</f>
        <v>37000</v>
      </c>
      <c r="E51" s="448"/>
    </row>
    <row r="52" spans="1:5" ht="12.75">
      <c r="A52" s="352"/>
      <c r="B52" s="138"/>
      <c r="C52" s="372"/>
      <c r="D52" s="372"/>
      <c r="E52" s="376"/>
    </row>
    <row r="53" spans="1:5" ht="15.75">
      <c r="A53" s="356" t="s">
        <v>387</v>
      </c>
      <c r="B53" s="444" t="s">
        <v>388</v>
      </c>
      <c r="C53" s="371">
        <v>450000</v>
      </c>
      <c r="D53" s="371">
        <v>600000</v>
      </c>
      <c r="E53" s="450" t="s">
        <v>389</v>
      </c>
    </row>
    <row r="54" spans="1:5" ht="15.75">
      <c r="A54" s="356"/>
      <c r="B54" s="444" t="s">
        <v>390</v>
      </c>
      <c r="C54" s="371">
        <v>85000</v>
      </c>
      <c r="D54" s="371">
        <v>0</v>
      </c>
      <c r="E54" s="450"/>
    </row>
    <row r="55" spans="1:5" ht="15.75">
      <c r="A55" s="356"/>
      <c r="B55" s="444" t="s">
        <v>391</v>
      </c>
      <c r="C55" s="371">
        <v>115000</v>
      </c>
      <c r="D55" s="371">
        <v>0</v>
      </c>
      <c r="E55" s="450"/>
    </row>
    <row r="56" spans="1:5" ht="15.75">
      <c r="A56" s="356"/>
      <c r="B56" s="444" t="s">
        <v>392</v>
      </c>
      <c r="C56" s="371">
        <v>0</v>
      </c>
      <c r="D56" s="371">
        <v>600000</v>
      </c>
      <c r="E56" s="450" t="s">
        <v>389</v>
      </c>
    </row>
    <row r="57" spans="1:5" ht="15.75">
      <c r="A57" s="356"/>
      <c r="B57" s="444" t="s">
        <v>393</v>
      </c>
      <c r="C57" s="371">
        <v>0</v>
      </c>
      <c r="D57" s="371">
        <v>700000</v>
      </c>
      <c r="E57" s="450" t="s">
        <v>389</v>
      </c>
    </row>
    <row r="58" spans="1:5" ht="15.75">
      <c r="A58" s="356"/>
      <c r="B58" s="444" t="s">
        <v>394</v>
      </c>
      <c r="C58" s="371">
        <v>300000</v>
      </c>
      <c r="D58" s="371">
        <v>67000</v>
      </c>
      <c r="E58" s="450">
        <v>5171</v>
      </c>
    </row>
    <row r="59" spans="1:5" ht="15.75">
      <c r="A59" s="356"/>
      <c r="B59" s="444" t="s">
        <v>395</v>
      </c>
      <c r="C59" s="371">
        <v>175000</v>
      </c>
      <c r="D59" s="371">
        <v>0</v>
      </c>
      <c r="E59" s="450"/>
    </row>
    <row r="60" spans="1:5" ht="15.75">
      <c r="A60" s="356"/>
      <c r="B60" s="444" t="s">
        <v>396</v>
      </c>
      <c r="C60" s="371">
        <v>50000</v>
      </c>
      <c r="D60" s="371">
        <v>50000</v>
      </c>
      <c r="E60" s="450">
        <v>5171</v>
      </c>
    </row>
    <row r="61" spans="1:5" ht="15.75">
      <c r="A61" s="356"/>
      <c r="B61" s="444" t="s">
        <v>397</v>
      </c>
      <c r="C61" s="371">
        <v>30000</v>
      </c>
      <c r="D61" s="371">
        <v>30000</v>
      </c>
      <c r="E61" s="450">
        <v>5171</v>
      </c>
    </row>
    <row r="62" spans="1:5" ht="15.75">
      <c r="A62" s="356"/>
      <c r="B62" s="444" t="s">
        <v>398</v>
      </c>
      <c r="C62" s="371">
        <v>64000</v>
      </c>
      <c r="D62" s="371">
        <v>64000</v>
      </c>
      <c r="E62" s="450">
        <v>5171</v>
      </c>
    </row>
    <row r="63" spans="1:5" ht="18.75">
      <c r="A63" s="354" t="s">
        <v>243</v>
      </c>
      <c r="B63" s="443"/>
      <c r="C63" s="368">
        <f>SUM(C53:C62)</f>
        <v>1269000</v>
      </c>
      <c r="D63" s="368">
        <f>SUM(D53:D62)</f>
        <v>2111000</v>
      </c>
      <c r="E63" s="448"/>
    </row>
    <row r="64" spans="1:5" ht="12.75">
      <c r="A64" s="352"/>
      <c r="B64" s="385"/>
      <c r="C64" s="386"/>
      <c r="D64" s="386"/>
      <c r="E64" s="376"/>
    </row>
    <row r="65" spans="1:5" ht="15.75">
      <c r="A65" s="356" t="s">
        <v>399</v>
      </c>
      <c r="B65" s="444" t="s">
        <v>400</v>
      </c>
      <c r="C65" s="371">
        <v>25000</v>
      </c>
      <c r="D65" s="371">
        <v>0</v>
      </c>
      <c r="E65" s="450"/>
    </row>
    <row r="66" spans="1:5" ht="18.75">
      <c r="A66" s="354" t="s">
        <v>243</v>
      </c>
      <c r="B66" s="443"/>
      <c r="C66" s="368">
        <f>SUM(C65)</f>
        <v>25000</v>
      </c>
      <c r="D66" s="368">
        <f>SUM(D65)</f>
        <v>0</v>
      </c>
      <c r="E66" s="448"/>
    </row>
    <row r="67" spans="1:5" ht="12.75">
      <c r="A67" s="433"/>
      <c r="B67" s="434"/>
      <c r="C67" s="435"/>
      <c r="D67" s="435"/>
      <c r="E67" s="436"/>
    </row>
    <row r="68" spans="1:5" ht="15.75">
      <c r="A68" s="355" t="s">
        <v>401</v>
      </c>
      <c r="B68" s="440" t="s">
        <v>402</v>
      </c>
      <c r="C68" s="370">
        <v>100000</v>
      </c>
      <c r="D68" s="370">
        <v>100000</v>
      </c>
      <c r="E68" s="447">
        <v>5139</v>
      </c>
    </row>
    <row r="69" spans="1:5" ht="15.75">
      <c r="A69" s="356"/>
      <c r="B69" s="444" t="s">
        <v>403</v>
      </c>
      <c r="C69" s="371">
        <v>30000</v>
      </c>
      <c r="D69" s="371">
        <v>30000</v>
      </c>
      <c r="E69" s="450">
        <v>5139</v>
      </c>
    </row>
    <row r="70" spans="1:5" ht="15.75">
      <c r="A70" s="356"/>
      <c r="B70" s="444" t="s">
        <v>404</v>
      </c>
      <c r="C70" s="371">
        <v>35000</v>
      </c>
      <c r="D70" s="371">
        <v>35000</v>
      </c>
      <c r="E70" s="450">
        <v>5139</v>
      </c>
    </row>
    <row r="71" spans="1:5" ht="15.75">
      <c r="A71" s="356"/>
      <c r="B71" s="444" t="s">
        <v>405</v>
      </c>
      <c r="C71" s="371">
        <v>30000</v>
      </c>
      <c r="D71" s="371">
        <v>30000</v>
      </c>
      <c r="E71" s="450">
        <v>5139</v>
      </c>
    </row>
    <row r="72" spans="1:5" ht="15.75">
      <c r="A72" s="356"/>
      <c r="B72" s="444" t="s">
        <v>406</v>
      </c>
      <c r="C72" s="371">
        <v>20000</v>
      </c>
      <c r="D72" s="371">
        <v>20000</v>
      </c>
      <c r="E72" s="450">
        <v>5137</v>
      </c>
    </row>
    <row r="73" spans="1:5" ht="15.75">
      <c r="A73" s="356"/>
      <c r="B73" s="444" t="s">
        <v>407</v>
      </c>
      <c r="C73" s="371">
        <v>70000</v>
      </c>
      <c r="D73" s="371">
        <v>70000</v>
      </c>
      <c r="E73" s="450">
        <v>5139</v>
      </c>
    </row>
    <row r="74" spans="1:5" ht="18.75">
      <c r="A74" s="354" t="s">
        <v>243</v>
      </c>
      <c r="B74" s="443"/>
      <c r="C74" s="368">
        <f>SUM(C68:C73)</f>
        <v>285000</v>
      </c>
      <c r="D74" s="368">
        <f>SUM(D68:D73)</f>
        <v>285000</v>
      </c>
      <c r="E74" s="448"/>
    </row>
    <row r="75" spans="1:5" ht="12.75">
      <c r="A75" s="352"/>
      <c r="B75" s="138"/>
      <c r="C75" s="372"/>
      <c r="D75" s="372"/>
      <c r="E75" s="376"/>
    </row>
    <row r="76" spans="1:5" ht="15.75">
      <c r="A76" s="356" t="s">
        <v>408</v>
      </c>
      <c r="B76" s="444" t="s">
        <v>409</v>
      </c>
      <c r="C76" s="371">
        <v>35000</v>
      </c>
      <c r="D76" s="371">
        <v>35000</v>
      </c>
      <c r="E76" s="450">
        <v>5139</v>
      </c>
    </row>
    <row r="77" spans="1:5" ht="15.75">
      <c r="A77" s="356"/>
      <c r="B77" s="444" t="s">
        <v>410</v>
      </c>
      <c r="C77" s="371">
        <v>35000</v>
      </c>
      <c r="D77" s="371">
        <v>35000</v>
      </c>
      <c r="E77" s="450">
        <v>5139</v>
      </c>
    </row>
    <row r="78" spans="1:5" ht="15.75">
      <c r="A78" s="356"/>
      <c r="B78" s="444" t="s">
        <v>411</v>
      </c>
      <c r="C78" s="371">
        <v>20000</v>
      </c>
      <c r="D78" s="371">
        <v>20000</v>
      </c>
      <c r="E78" s="450">
        <v>5139</v>
      </c>
    </row>
    <row r="79" spans="1:5" ht="18.75">
      <c r="A79" s="354" t="s">
        <v>243</v>
      </c>
      <c r="B79" s="443"/>
      <c r="C79" s="368">
        <f>SUM(C76:C78)</f>
        <v>90000</v>
      </c>
      <c r="D79" s="368">
        <f>SUM(D76:D78)</f>
        <v>90000</v>
      </c>
      <c r="E79" s="448"/>
    </row>
    <row r="80" spans="1:5" ht="12.75">
      <c r="A80" s="352"/>
      <c r="B80" s="138"/>
      <c r="C80" s="372"/>
      <c r="D80" s="372"/>
      <c r="E80" s="376"/>
    </row>
    <row r="81" spans="1:5" ht="15.75">
      <c r="A81" s="356" t="s">
        <v>412</v>
      </c>
      <c r="B81" s="444" t="s">
        <v>413</v>
      </c>
      <c r="C81" s="371">
        <v>70000</v>
      </c>
      <c r="D81" s="371">
        <v>70000</v>
      </c>
      <c r="E81" s="450" t="s">
        <v>389</v>
      </c>
    </row>
    <row r="82" spans="1:5" ht="15.75">
      <c r="A82" s="356"/>
      <c r="B82" s="444" t="s">
        <v>414</v>
      </c>
      <c r="C82" s="371">
        <v>60000</v>
      </c>
      <c r="D82" s="371">
        <v>60000</v>
      </c>
      <c r="E82" s="450" t="s">
        <v>389</v>
      </c>
    </row>
    <row r="83" spans="1:5" ht="15.75">
      <c r="A83" s="356"/>
      <c r="B83" s="444" t="s">
        <v>415</v>
      </c>
      <c r="C83" s="371">
        <v>70000</v>
      </c>
      <c r="D83" s="371">
        <v>70000</v>
      </c>
      <c r="E83" s="450" t="s">
        <v>389</v>
      </c>
    </row>
    <row r="84" spans="1:5" ht="18.75">
      <c r="A84" s="354" t="s">
        <v>243</v>
      </c>
      <c r="B84" s="443"/>
      <c r="C84" s="368">
        <f>SUM(C81:C83)</f>
        <v>200000</v>
      </c>
      <c r="D84" s="368">
        <f>SUM(D81:D83)</f>
        <v>200000</v>
      </c>
      <c r="E84" s="448"/>
    </row>
    <row r="85" spans="1:5" ht="12.75">
      <c r="A85" s="352"/>
      <c r="B85" s="138"/>
      <c r="C85" s="372"/>
      <c r="D85" s="372"/>
      <c r="E85" s="376"/>
    </row>
    <row r="86" spans="1:5" ht="15.75">
      <c r="A86" s="455" t="s">
        <v>416</v>
      </c>
      <c r="B86" s="444" t="s">
        <v>417</v>
      </c>
      <c r="C86" s="371">
        <v>5000</v>
      </c>
      <c r="D86" s="371">
        <v>5000</v>
      </c>
      <c r="E86" s="450">
        <v>5171</v>
      </c>
    </row>
    <row r="87" spans="1:5" ht="18.75">
      <c r="A87" s="354" t="s">
        <v>243</v>
      </c>
      <c r="B87" s="443"/>
      <c r="C87" s="368">
        <f>SUM(C86)</f>
        <v>5000</v>
      </c>
      <c r="D87" s="368">
        <f>SUM(D86)</f>
        <v>5000</v>
      </c>
      <c r="E87" s="448"/>
    </row>
    <row r="88" spans="1:5" ht="12.75">
      <c r="A88" s="352"/>
      <c r="B88" s="138"/>
      <c r="C88" s="372"/>
      <c r="D88" s="372"/>
      <c r="E88" s="376"/>
    </row>
    <row r="89" spans="1:5" ht="15.75">
      <c r="A89" s="455" t="s">
        <v>418</v>
      </c>
      <c r="B89" s="444" t="s">
        <v>419</v>
      </c>
      <c r="C89" s="371">
        <v>50000</v>
      </c>
      <c r="D89" s="371">
        <v>50000</v>
      </c>
      <c r="E89" s="450">
        <v>5171</v>
      </c>
    </row>
    <row r="90" spans="1:5" ht="15.75">
      <c r="A90" s="437"/>
      <c r="B90" s="440" t="s">
        <v>420</v>
      </c>
      <c r="C90" s="370">
        <v>5000</v>
      </c>
      <c r="D90" s="438">
        <v>5000</v>
      </c>
      <c r="E90" s="452">
        <v>5171</v>
      </c>
    </row>
    <row r="91" spans="1:5" ht="18.75">
      <c r="A91" s="354" t="s">
        <v>243</v>
      </c>
      <c r="B91" s="443"/>
      <c r="C91" s="368">
        <f>SUM(C89:C90)</f>
        <v>55000</v>
      </c>
      <c r="D91" s="368">
        <f>SUM(D89:D90)</f>
        <v>55000</v>
      </c>
      <c r="E91" s="448"/>
    </row>
    <row r="92" spans="1:5" ht="12.75">
      <c r="A92" s="352"/>
      <c r="B92" s="138"/>
      <c r="C92" s="372"/>
      <c r="D92" s="372"/>
      <c r="E92" s="376"/>
    </row>
    <row r="93" spans="1:5" ht="15.75">
      <c r="A93" s="455" t="s">
        <v>421</v>
      </c>
      <c r="B93" s="444" t="s">
        <v>422</v>
      </c>
      <c r="C93" s="371">
        <v>200000</v>
      </c>
      <c r="D93" s="371">
        <v>200000</v>
      </c>
      <c r="E93" s="450" t="s">
        <v>389</v>
      </c>
    </row>
    <row r="94" spans="1:5" ht="15.75">
      <c r="A94" s="356"/>
      <c r="B94" s="444" t="s">
        <v>423</v>
      </c>
      <c r="C94" s="371">
        <v>30000</v>
      </c>
      <c r="D94" s="371">
        <v>30000</v>
      </c>
      <c r="E94" s="450">
        <v>5139</v>
      </c>
    </row>
    <row r="95" spans="1:5" ht="18.75">
      <c r="A95" s="354" t="s">
        <v>243</v>
      </c>
      <c r="B95" s="443"/>
      <c r="C95" s="368">
        <f>SUM(C93:C94)</f>
        <v>230000</v>
      </c>
      <c r="D95" s="368">
        <f>SUM(D93:D94)</f>
        <v>230000</v>
      </c>
      <c r="E95" s="448"/>
    </row>
    <row r="96" spans="1:5" ht="12.75">
      <c r="A96" s="352"/>
      <c r="B96" s="138"/>
      <c r="C96" s="372"/>
      <c r="D96" s="372"/>
      <c r="E96" s="376"/>
    </row>
    <row r="97" spans="1:5" ht="15.75">
      <c r="A97" s="455" t="s">
        <v>424</v>
      </c>
      <c r="B97" s="444" t="s">
        <v>425</v>
      </c>
      <c r="C97" s="371">
        <v>0</v>
      </c>
      <c r="D97" s="371">
        <v>5000</v>
      </c>
      <c r="E97" s="450">
        <v>5137</v>
      </c>
    </row>
    <row r="98" spans="1:5" ht="18.75">
      <c r="A98" s="354" t="s">
        <v>243</v>
      </c>
      <c r="B98" s="443"/>
      <c r="C98" s="368">
        <f>SUM(C97:C97)</f>
        <v>0</v>
      </c>
      <c r="D98" s="368">
        <f>SUM(D97:D97)</f>
        <v>5000</v>
      </c>
      <c r="E98" s="448"/>
    </row>
    <row r="99" spans="1:5" ht="12.75">
      <c r="A99" s="352"/>
      <c r="B99" s="138"/>
      <c r="C99" s="372"/>
      <c r="D99" s="372"/>
      <c r="E99" s="376"/>
    </row>
    <row r="100" spans="1:5" ht="18">
      <c r="A100" s="357" t="s">
        <v>426</v>
      </c>
      <c r="B100" s="445"/>
      <c r="C100" s="374">
        <f>C98+C95+C91+C87+C84+C79+C74+C66+C63+C51+C48+C44+C41+C32+C22+C18+C15+C12+C9</f>
        <v>2833500</v>
      </c>
      <c r="D100" s="374">
        <f>D98+D95+D91+D87+D84+D79+D74+D66+D63+D51+D48+D44+D41+D32+D22+D18+D15+D12+D9</f>
        <v>3659500</v>
      </c>
      <c r="E100" s="453"/>
    </row>
  </sheetData>
  <sheetProtection/>
  <printOptions/>
  <pageMargins left="0" right="0" top="0.3937007784843445" bottom="0.19685038924217224" header="0.5118110179901123" footer="0.511811017990112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5.7109375" style="0" customWidth="1"/>
    <col min="3" max="4" width="14.7109375" style="0" customWidth="1"/>
    <col min="5" max="5" width="8.28125" style="0" customWidth="1"/>
  </cols>
  <sheetData/>
  <sheetProtection/>
  <printOptions/>
  <pageMargins left="0" right="0" top="0.3937007784843445" bottom="0.3937007784843445" header="0.5118110179901123" footer="0.51181101799011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6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7109375" style="0" customWidth="1"/>
    <col min="2" max="5" width="7.7109375" style="0" customWidth="1"/>
    <col min="6" max="8" width="9.7109375" style="0" customWidth="1"/>
    <col min="9" max="9" width="6.7109375" style="0" customWidth="1"/>
    <col min="10" max="10" width="40.7109375" style="0" customWidth="1"/>
  </cols>
  <sheetData>
    <row r="1" spans="1:10" ht="20.25">
      <c r="A1" s="346" t="s">
        <v>880</v>
      </c>
      <c r="B1" s="346"/>
      <c r="C1" s="346"/>
      <c r="D1" s="346"/>
      <c r="E1" s="346"/>
      <c r="F1" s="346"/>
      <c r="G1" s="346"/>
      <c r="I1" s="428"/>
      <c r="J1" s="693">
        <f>H12+H34+H115+H129+H138+H166+H174</f>
        <v>128739.03</v>
      </c>
    </row>
    <row r="2" spans="1:7" ht="19.5" customHeight="1">
      <c r="A2" s="429" t="s">
        <v>238</v>
      </c>
      <c r="B2" s="591" t="s">
        <v>427</v>
      </c>
      <c r="C2" s="591"/>
      <c r="D2" s="591"/>
      <c r="E2" s="591"/>
      <c r="F2" s="591"/>
      <c r="G2" s="591"/>
    </row>
    <row r="3" spans="1:7" ht="15.75">
      <c r="A3" s="7" t="s">
        <v>428</v>
      </c>
      <c r="B3" s="7"/>
      <c r="C3" s="7"/>
      <c r="D3" s="7"/>
      <c r="E3" s="7"/>
      <c r="F3" s="7"/>
      <c r="G3" s="7"/>
    </row>
    <row r="4" spans="1:10" ht="12.75">
      <c r="A4" s="113" t="s">
        <v>429</v>
      </c>
      <c r="B4" s="111" t="s">
        <v>430</v>
      </c>
      <c r="C4" s="111" t="s">
        <v>431</v>
      </c>
      <c r="D4" s="111" t="s">
        <v>432</v>
      </c>
      <c r="E4" s="111" t="s">
        <v>433</v>
      </c>
      <c r="F4" s="111" t="s">
        <v>874</v>
      </c>
      <c r="G4" s="111" t="s">
        <v>893</v>
      </c>
      <c r="H4" s="111" t="s">
        <v>175</v>
      </c>
      <c r="I4" s="111" t="s">
        <v>2</v>
      </c>
      <c r="J4" s="113" t="s">
        <v>434</v>
      </c>
    </row>
    <row r="5" spans="1:10" ht="12.75">
      <c r="A5" s="114" t="s">
        <v>435</v>
      </c>
      <c r="B5" s="331" t="s">
        <v>242</v>
      </c>
      <c r="C5" s="331" t="s">
        <v>436</v>
      </c>
      <c r="D5" s="331" t="s">
        <v>436</v>
      </c>
      <c r="E5" s="331" t="s">
        <v>436</v>
      </c>
      <c r="F5" s="331" t="s">
        <v>436</v>
      </c>
      <c r="G5" s="331" t="s">
        <v>436</v>
      </c>
      <c r="H5" s="331" t="s">
        <v>881</v>
      </c>
      <c r="I5" s="331" t="s">
        <v>94</v>
      </c>
      <c r="J5" s="114"/>
    </row>
    <row r="6" spans="1:10" ht="12.75">
      <c r="A6" s="178" t="s">
        <v>437</v>
      </c>
      <c r="B6" s="179">
        <v>4200</v>
      </c>
      <c r="C6" s="179">
        <v>4200</v>
      </c>
      <c r="D6" s="179">
        <v>4200</v>
      </c>
      <c r="E6" s="179">
        <v>4200</v>
      </c>
      <c r="F6" s="179">
        <v>4200</v>
      </c>
      <c r="G6" s="179">
        <v>4200</v>
      </c>
      <c r="H6" s="179">
        <v>4833</v>
      </c>
      <c r="I6" s="616">
        <f>IF(OR(H6=0,G6=0),"*",H6/G6)</f>
        <v>1.1507142857142858</v>
      </c>
      <c r="J6" s="180" t="s">
        <v>438</v>
      </c>
    </row>
    <row r="7" spans="1:10" ht="12.75">
      <c r="A7" s="164" t="s">
        <v>439</v>
      </c>
      <c r="B7" s="165">
        <v>1000</v>
      </c>
      <c r="C7" s="165">
        <v>1000</v>
      </c>
      <c r="D7" s="165">
        <v>1000</v>
      </c>
      <c r="E7" s="165">
        <v>1000</v>
      </c>
      <c r="F7" s="165">
        <v>1000</v>
      </c>
      <c r="G7" s="165">
        <v>1000</v>
      </c>
      <c r="H7" s="165">
        <v>1095</v>
      </c>
      <c r="I7" s="617">
        <f aca="true" t="shared" si="0" ref="I7:I12">IF(OR(H7=0,G7=0),"*",H7/G7)</f>
        <v>1.095</v>
      </c>
      <c r="J7" s="166" t="s">
        <v>438</v>
      </c>
    </row>
    <row r="8" spans="1:10" ht="12.75">
      <c r="A8" s="164" t="s">
        <v>440</v>
      </c>
      <c r="B8" s="165">
        <v>4000</v>
      </c>
      <c r="C8" s="165">
        <v>4000</v>
      </c>
      <c r="D8" s="165">
        <v>4000</v>
      </c>
      <c r="E8" s="165">
        <v>4000</v>
      </c>
      <c r="F8" s="165">
        <v>4000</v>
      </c>
      <c r="G8" s="165">
        <v>4000</v>
      </c>
      <c r="H8" s="165">
        <v>4718</v>
      </c>
      <c r="I8" s="617">
        <f t="shared" si="0"/>
        <v>1.1795</v>
      </c>
      <c r="J8" s="166" t="s">
        <v>438</v>
      </c>
    </row>
    <row r="9" spans="1:10" ht="12.75">
      <c r="A9" s="164" t="s">
        <v>441</v>
      </c>
      <c r="B9" s="165">
        <v>700</v>
      </c>
      <c r="C9" s="165">
        <v>700</v>
      </c>
      <c r="D9" s="165">
        <v>700</v>
      </c>
      <c r="E9" s="165">
        <v>1232</v>
      </c>
      <c r="F9" s="165">
        <v>1232</v>
      </c>
      <c r="G9" s="165">
        <v>1232</v>
      </c>
      <c r="H9" s="165">
        <v>1232</v>
      </c>
      <c r="I9" s="617">
        <f t="shared" si="0"/>
        <v>1</v>
      </c>
      <c r="J9" s="166" t="s">
        <v>438</v>
      </c>
    </row>
    <row r="10" spans="1:10" ht="12.75">
      <c r="A10" s="109" t="s">
        <v>442</v>
      </c>
      <c r="B10" s="161">
        <v>6500</v>
      </c>
      <c r="C10" s="161">
        <v>6500</v>
      </c>
      <c r="D10" s="161">
        <v>6500</v>
      </c>
      <c r="E10" s="161">
        <v>6500</v>
      </c>
      <c r="F10" s="161">
        <v>6500</v>
      </c>
      <c r="G10" s="161">
        <v>6500</v>
      </c>
      <c r="H10" s="161">
        <v>7431</v>
      </c>
      <c r="I10" s="617">
        <f t="shared" si="0"/>
        <v>1.1432307692307693</v>
      </c>
      <c r="J10" s="163" t="s">
        <v>438</v>
      </c>
    </row>
    <row r="11" spans="1:10" ht="13.5" thickBot="1">
      <c r="A11" s="174" t="s">
        <v>443</v>
      </c>
      <c r="B11" s="175">
        <v>1000</v>
      </c>
      <c r="C11" s="175">
        <v>1000</v>
      </c>
      <c r="D11" s="175">
        <v>1000</v>
      </c>
      <c r="E11" s="175">
        <v>1000</v>
      </c>
      <c r="F11" s="175">
        <v>1000</v>
      </c>
      <c r="G11" s="175">
        <v>1000</v>
      </c>
      <c r="H11" s="175">
        <v>1152</v>
      </c>
      <c r="I11" s="663">
        <f t="shared" si="0"/>
        <v>1.152</v>
      </c>
      <c r="J11" s="582" t="s">
        <v>438</v>
      </c>
    </row>
    <row r="12" spans="1:10" ht="13.5" thickBot="1">
      <c r="A12" s="73" t="s">
        <v>243</v>
      </c>
      <c r="B12" s="112">
        <f aca="true" t="shared" si="1" ref="B12:H12">SUM(B6:B11)</f>
        <v>17400</v>
      </c>
      <c r="C12" s="112">
        <f t="shared" si="1"/>
        <v>17400</v>
      </c>
      <c r="D12" s="112">
        <f t="shared" si="1"/>
        <v>17400</v>
      </c>
      <c r="E12" s="112">
        <f t="shared" si="1"/>
        <v>17932</v>
      </c>
      <c r="F12" s="112">
        <f t="shared" si="1"/>
        <v>17932</v>
      </c>
      <c r="G12" s="112">
        <f t="shared" si="1"/>
        <v>17932</v>
      </c>
      <c r="H12" s="112">
        <f t="shared" si="1"/>
        <v>20461</v>
      </c>
      <c r="I12" s="581">
        <f t="shared" si="0"/>
        <v>1.1410327905420476</v>
      </c>
      <c r="J12" s="73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ht="15.75">
      <c r="A14" s="7" t="s">
        <v>444</v>
      </c>
    </row>
    <row r="15" spans="1:10" ht="12.75">
      <c r="A15" s="113" t="s">
        <v>429</v>
      </c>
      <c r="B15" s="111" t="s">
        <v>430</v>
      </c>
      <c r="C15" s="111" t="s">
        <v>431</v>
      </c>
      <c r="D15" s="111" t="s">
        <v>432</v>
      </c>
      <c r="E15" s="111" t="s">
        <v>433</v>
      </c>
      <c r="F15" s="111" t="s">
        <v>874</v>
      </c>
      <c r="G15" s="111" t="s">
        <v>893</v>
      </c>
      <c r="H15" s="111" t="s">
        <v>175</v>
      </c>
      <c r="I15" s="111" t="s">
        <v>2</v>
      </c>
      <c r="J15" s="113" t="s">
        <v>434</v>
      </c>
    </row>
    <row r="16" spans="1:10" ht="12.75">
      <c r="A16" s="114" t="s">
        <v>435</v>
      </c>
      <c r="B16" s="331" t="s">
        <v>242</v>
      </c>
      <c r="C16" s="331" t="s">
        <v>436</v>
      </c>
      <c r="D16" s="331" t="s">
        <v>436</v>
      </c>
      <c r="E16" s="331" t="s">
        <v>436</v>
      </c>
      <c r="F16" s="331" t="s">
        <v>436</v>
      </c>
      <c r="G16" s="331" t="s">
        <v>436</v>
      </c>
      <c r="H16" s="331" t="s">
        <v>881</v>
      </c>
      <c r="I16" s="331" t="s">
        <v>94</v>
      </c>
      <c r="J16" s="114"/>
    </row>
    <row r="17" spans="1:10" ht="12.75">
      <c r="A17" s="174" t="s">
        <v>445</v>
      </c>
      <c r="B17" s="202">
        <v>300</v>
      </c>
      <c r="C17" s="202">
        <v>300</v>
      </c>
      <c r="D17" s="202">
        <v>300</v>
      </c>
      <c r="E17" s="202">
        <v>300</v>
      </c>
      <c r="F17" s="202">
        <v>300</v>
      </c>
      <c r="G17" s="202">
        <v>300</v>
      </c>
      <c r="H17" s="202">
        <v>280</v>
      </c>
      <c r="I17" s="617">
        <f aca="true" t="shared" si="2" ref="I17:I34">IF(OR(H17=0,G17=0),"*",H17/G17)</f>
        <v>0.9333333333333333</v>
      </c>
      <c r="J17" s="186" t="s">
        <v>446</v>
      </c>
    </row>
    <row r="18" spans="1:10" ht="12.75">
      <c r="A18" s="174"/>
      <c r="B18" s="334">
        <v>0</v>
      </c>
      <c r="C18" s="334">
        <v>0</v>
      </c>
      <c r="D18" s="334">
        <v>0</v>
      </c>
      <c r="E18" s="334">
        <v>0</v>
      </c>
      <c r="F18" s="334">
        <v>0</v>
      </c>
      <c r="G18" s="334">
        <v>0</v>
      </c>
      <c r="H18" s="334">
        <v>9</v>
      </c>
      <c r="I18" s="617" t="str">
        <f t="shared" si="2"/>
        <v>*</v>
      </c>
      <c r="J18" s="181" t="s">
        <v>447</v>
      </c>
    </row>
    <row r="19" spans="1:10" ht="12.75">
      <c r="A19" s="174"/>
      <c r="B19" s="334">
        <v>0</v>
      </c>
      <c r="C19" s="334">
        <v>0</v>
      </c>
      <c r="D19" s="334">
        <v>0</v>
      </c>
      <c r="E19" s="334">
        <v>0</v>
      </c>
      <c r="F19" s="334">
        <v>0</v>
      </c>
      <c r="G19" s="334">
        <v>0</v>
      </c>
      <c r="H19" s="334">
        <v>33</v>
      </c>
      <c r="I19" s="617" t="str">
        <f t="shared" si="2"/>
        <v>*</v>
      </c>
      <c r="J19" s="181" t="s">
        <v>448</v>
      </c>
    </row>
    <row r="20" spans="1:10" ht="12.75">
      <c r="A20" s="174"/>
      <c r="B20" s="327">
        <v>0</v>
      </c>
      <c r="C20" s="327">
        <v>0</v>
      </c>
      <c r="D20" s="327">
        <v>0</v>
      </c>
      <c r="E20" s="327">
        <v>0</v>
      </c>
      <c r="F20" s="327">
        <v>0</v>
      </c>
      <c r="G20" s="327">
        <v>0</v>
      </c>
      <c r="H20" s="327">
        <v>54</v>
      </c>
      <c r="I20" s="617" t="str">
        <f t="shared" si="2"/>
        <v>*</v>
      </c>
      <c r="J20" s="189" t="s">
        <v>449</v>
      </c>
    </row>
    <row r="21" spans="1:10" ht="12.75">
      <c r="A21" s="174"/>
      <c r="B21" s="16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79</v>
      </c>
      <c r="I21" s="617" t="str">
        <f t="shared" si="2"/>
        <v>*</v>
      </c>
      <c r="J21" s="163" t="s">
        <v>438</v>
      </c>
    </row>
    <row r="22" spans="1:10" ht="12.75">
      <c r="A22" s="174"/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60</v>
      </c>
      <c r="I22" s="617" t="str">
        <f t="shared" si="2"/>
        <v>*</v>
      </c>
      <c r="J22" s="163" t="s">
        <v>450</v>
      </c>
    </row>
    <row r="23" spans="1:10" ht="12.75">
      <c r="A23" s="164" t="s">
        <v>451</v>
      </c>
      <c r="B23" s="165">
        <v>300</v>
      </c>
      <c r="C23" s="165">
        <v>300</v>
      </c>
      <c r="D23" s="165">
        <v>300</v>
      </c>
      <c r="E23" s="165">
        <v>300</v>
      </c>
      <c r="F23" s="165">
        <v>300</v>
      </c>
      <c r="G23" s="165">
        <v>300</v>
      </c>
      <c r="H23" s="165">
        <v>406</v>
      </c>
      <c r="I23" s="617">
        <f t="shared" si="2"/>
        <v>1.3533333333333333</v>
      </c>
      <c r="J23" s="166" t="s">
        <v>438</v>
      </c>
    </row>
    <row r="24" spans="1:10" ht="12.75">
      <c r="A24" s="164" t="s">
        <v>452</v>
      </c>
      <c r="B24" s="165">
        <v>450</v>
      </c>
      <c r="C24" s="165">
        <v>450</v>
      </c>
      <c r="D24" s="165">
        <v>450</v>
      </c>
      <c r="E24" s="165">
        <v>450</v>
      </c>
      <c r="F24" s="165">
        <v>450</v>
      </c>
      <c r="G24" s="165">
        <v>450</v>
      </c>
      <c r="H24" s="165">
        <v>39</v>
      </c>
      <c r="I24" s="617">
        <f t="shared" si="2"/>
        <v>0.08666666666666667</v>
      </c>
      <c r="J24" s="166" t="s">
        <v>453</v>
      </c>
    </row>
    <row r="25" spans="1:10" ht="12.75">
      <c r="A25" s="164" t="s">
        <v>454</v>
      </c>
      <c r="B25" s="165">
        <v>0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22</v>
      </c>
      <c r="I25" s="617" t="str">
        <f t="shared" si="2"/>
        <v>*</v>
      </c>
      <c r="J25" s="166" t="s">
        <v>438</v>
      </c>
    </row>
    <row r="26" spans="1:10" ht="12.75">
      <c r="A26" s="109" t="s">
        <v>455</v>
      </c>
      <c r="B26" s="161">
        <v>1000</v>
      </c>
      <c r="C26" s="161">
        <v>1000</v>
      </c>
      <c r="D26" s="161">
        <v>1000</v>
      </c>
      <c r="E26" s="161">
        <v>1000</v>
      </c>
      <c r="F26" s="161">
        <v>1000</v>
      </c>
      <c r="G26" s="161">
        <v>1000</v>
      </c>
      <c r="H26" s="161">
        <v>1096</v>
      </c>
      <c r="I26" s="617">
        <f t="shared" si="2"/>
        <v>1.096</v>
      </c>
      <c r="J26" s="163" t="s">
        <v>456</v>
      </c>
    </row>
    <row r="27" spans="1:10" ht="12.75">
      <c r="A27" s="174" t="s">
        <v>457</v>
      </c>
      <c r="B27" s="175">
        <v>40</v>
      </c>
      <c r="C27" s="175">
        <v>40</v>
      </c>
      <c r="D27" s="175">
        <v>40</v>
      </c>
      <c r="E27" s="175">
        <v>40</v>
      </c>
      <c r="F27" s="175">
        <v>40</v>
      </c>
      <c r="G27" s="175">
        <v>40</v>
      </c>
      <c r="H27" s="175">
        <v>39</v>
      </c>
      <c r="I27" s="617">
        <f t="shared" si="2"/>
        <v>0.975</v>
      </c>
      <c r="J27" s="176" t="s">
        <v>438</v>
      </c>
    </row>
    <row r="28" spans="1:10" ht="12.75">
      <c r="A28" s="164" t="s">
        <v>458</v>
      </c>
      <c r="B28" s="165">
        <v>25</v>
      </c>
      <c r="C28" s="165">
        <v>25</v>
      </c>
      <c r="D28" s="165">
        <v>25</v>
      </c>
      <c r="E28" s="165">
        <v>25</v>
      </c>
      <c r="F28" s="165">
        <v>25</v>
      </c>
      <c r="G28" s="165">
        <v>25</v>
      </c>
      <c r="H28" s="165">
        <v>8</v>
      </c>
      <c r="I28" s="617">
        <f t="shared" si="2"/>
        <v>0.32</v>
      </c>
      <c r="J28" s="166" t="s">
        <v>438</v>
      </c>
    </row>
    <row r="29" spans="1:10" ht="12.75">
      <c r="A29" s="164" t="s">
        <v>459</v>
      </c>
      <c r="B29" s="165">
        <v>35</v>
      </c>
      <c r="C29" s="165">
        <v>35</v>
      </c>
      <c r="D29" s="165">
        <v>35</v>
      </c>
      <c r="E29" s="165">
        <v>35</v>
      </c>
      <c r="F29" s="165">
        <v>35</v>
      </c>
      <c r="G29" s="165">
        <v>35</v>
      </c>
      <c r="H29" s="165">
        <v>142</v>
      </c>
      <c r="I29" s="617">
        <f t="shared" si="2"/>
        <v>4.057142857142857</v>
      </c>
      <c r="J29" s="166" t="s">
        <v>438</v>
      </c>
    </row>
    <row r="30" spans="1:10" ht="12.75">
      <c r="A30" s="164"/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617" t="str">
        <f t="shared" si="2"/>
        <v>*</v>
      </c>
      <c r="J30" s="166" t="s">
        <v>460</v>
      </c>
    </row>
    <row r="31" spans="1:10" ht="12.75">
      <c r="A31" s="164"/>
      <c r="B31" s="165">
        <v>0</v>
      </c>
      <c r="C31" s="165">
        <v>103</v>
      </c>
      <c r="D31" s="165">
        <v>103</v>
      </c>
      <c r="E31" s="165">
        <v>103</v>
      </c>
      <c r="F31" s="165">
        <v>103</v>
      </c>
      <c r="G31" s="165">
        <v>103</v>
      </c>
      <c r="H31" s="165">
        <v>0</v>
      </c>
      <c r="I31" s="617" t="str">
        <f t="shared" si="2"/>
        <v>*</v>
      </c>
      <c r="J31" s="166" t="s">
        <v>461</v>
      </c>
    </row>
    <row r="32" spans="1:10" ht="12.75">
      <c r="A32" s="164" t="s">
        <v>462</v>
      </c>
      <c r="B32" s="165">
        <v>3</v>
      </c>
      <c r="C32" s="165">
        <v>3</v>
      </c>
      <c r="D32" s="165">
        <v>3</v>
      </c>
      <c r="E32" s="165">
        <v>3</v>
      </c>
      <c r="F32" s="165">
        <v>3</v>
      </c>
      <c r="G32" s="165">
        <v>3</v>
      </c>
      <c r="H32" s="165">
        <v>7</v>
      </c>
      <c r="I32" s="617">
        <f t="shared" si="2"/>
        <v>2.3333333333333335</v>
      </c>
      <c r="J32" s="166" t="s">
        <v>438</v>
      </c>
    </row>
    <row r="33" spans="1:10" ht="12.75">
      <c r="A33" s="164" t="s">
        <v>463</v>
      </c>
      <c r="B33" s="165">
        <v>10</v>
      </c>
      <c r="C33" s="165">
        <v>10</v>
      </c>
      <c r="D33" s="165">
        <v>10</v>
      </c>
      <c r="E33" s="165">
        <v>10</v>
      </c>
      <c r="F33" s="165">
        <v>10</v>
      </c>
      <c r="G33" s="165">
        <v>10</v>
      </c>
      <c r="H33" s="165">
        <v>4</v>
      </c>
      <c r="I33" s="617">
        <f t="shared" si="2"/>
        <v>0.4</v>
      </c>
      <c r="J33" s="166" t="s">
        <v>438</v>
      </c>
    </row>
    <row r="34" spans="1:10" ht="12.75">
      <c r="A34" s="73" t="s">
        <v>243</v>
      </c>
      <c r="B34" s="112">
        <f aca="true" t="shared" si="3" ref="B34:H34">SUM(B17:B33)</f>
        <v>2163</v>
      </c>
      <c r="C34" s="112">
        <f t="shared" si="3"/>
        <v>2266</v>
      </c>
      <c r="D34" s="112">
        <f t="shared" si="3"/>
        <v>2266</v>
      </c>
      <c r="E34" s="112">
        <f t="shared" si="3"/>
        <v>2266</v>
      </c>
      <c r="F34" s="112">
        <f t="shared" si="3"/>
        <v>2266</v>
      </c>
      <c r="G34" s="112">
        <f t="shared" si="3"/>
        <v>2266</v>
      </c>
      <c r="H34" s="112">
        <f t="shared" si="3"/>
        <v>2278</v>
      </c>
      <c r="I34" s="581">
        <f t="shared" si="2"/>
        <v>1.0052956751985878</v>
      </c>
      <c r="J34" s="73"/>
    </row>
    <row r="36" ht="15.75">
      <c r="A36" s="7" t="s">
        <v>464</v>
      </c>
    </row>
    <row r="37" spans="1:10" ht="12.75">
      <c r="A37" s="113" t="s">
        <v>429</v>
      </c>
      <c r="B37" s="111" t="s">
        <v>430</v>
      </c>
      <c r="C37" s="111" t="s">
        <v>431</v>
      </c>
      <c r="D37" s="111" t="s">
        <v>432</v>
      </c>
      <c r="E37" s="111" t="s">
        <v>433</v>
      </c>
      <c r="F37" s="111" t="s">
        <v>874</v>
      </c>
      <c r="G37" s="111" t="s">
        <v>893</v>
      </c>
      <c r="H37" s="111" t="s">
        <v>175</v>
      </c>
      <c r="I37" s="111" t="s">
        <v>2</v>
      </c>
      <c r="J37" s="113" t="s">
        <v>434</v>
      </c>
    </row>
    <row r="38" spans="1:10" ht="12.75">
      <c r="A38" s="114" t="s">
        <v>435</v>
      </c>
      <c r="B38" s="331" t="s">
        <v>242</v>
      </c>
      <c r="C38" s="331" t="s">
        <v>436</v>
      </c>
      <c r="D38" s="331" t="s">
        <v>436</v>
      </c>
      <c r="E38" s="331" t="s">
        <v>436</v>
      </c>
      <c r="F38" s="331" t="s">
        <v>436</v>
      </c>
      <c r="G38" s="331" t="s">
        <v>436</v>
      </c>
      <c r="H38" s="331" t="s">
        <v>881</v>
      </c>
      <c r="I38" s="331" t="s">
        <v>94</v>
      </c>
      <c r="J38" s="114"/>
    </row>
    <row r="39" spans="1:10" ht="12.75">
      <c r="A39" s="174" t="s">
        <v>465</v>
      </c>
      <c r="B39" s="202">
        <v>0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617" t="str">
        <f aca="true" t="shared" si="4" ref="I39:I102">IF(OR(H39=0,G39=0),"*",H39/G39)</f>
        <v>*</v>
      </c>
      <c r="J39" s="186" t="s">
        <v>466</v>
      </c>
    </row>
    <row r="40" spans="1:10" ht="12.75">
      <c r="A40" s="174"/>
      <c r="B40" s="161">
        <v>0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22</v>
      </c>
      <c r="I40" s="617" t="str">
        <f t="shared" si="4"/>
        <v>*</v>
      </c>
      <c r="J40" s="163" t="s">
        <v>467</v>
      </c>
    </row>
    <row r="41" spans="1:10" ht="12.75">
      <c r="A41" s="174"/>
      <c r="B41" s="161">
        <v>180</v>
      </c>
      <c r="C41" s="161">
        <v>180</v>
      </c>
      <c r="D41" s="161">
        <v>180</v>
      </c>
      <c r="E41" s="161">
        <v>180</v>
      </c>
      <c r="F41" s="161">
        <v>150</v>
      </c>
      <c r="G41" s="161">
        <v>150</v>
      </c>
      <c r="H41" s="161">
        <v>157</v>
      </c>
      <c r="I41" s="617">
        <f t="shared" si="4"/>
        <v>1.0466666666666666</v>
      </c>
      <c r="J41" s="163" t="s">
        <v>468</v>
      </c>
    </row>
    <row r="42" spans="1:10" ht="12.75">
      <c r="A42" s="174"/>
      <c r="B42" s="161">
        <v>13</v>
      </c>
      <c r="C42" s="161">
        <v>13</v>
      </c>
      <c r="D42" s="161">
        <v>13</v>
      </c>
      <c r="E42" s="161">
        <v>13</v>
      </c>
      <c r="F42" s="161">
        <v>17</v>
      </c>
      <c r="G42" s="161">
        <v>17</v>
      </c>
      <c r="H42" s="161">
        <v>10</v>
      </c>
      <c r="I42" s="617">
        <f t="shared" si="4"/>
        <v>0.5882352941176471</v>
      </c>
      <c r="J42" s="163" t="s">
        <v>469</v>
      </c>
    </row>
    <row r="43" spans="1:10" ht="12.75">
      <c r="A43" s="174"/>
      <c r="B43" s="161">
        <v>20</v>
      </c>
      <c r="C43" s="161">
        <v>20</v>
      </c>
      <c r="D43" s="161">
        <v>20</v>
      </c>
      <c r="E43" s="161">
        <v>20</v>
      </c>
      <c r="F43" s="161">
        <v>20</v>
      </c>
      <c r="G43" s="161">
        <v>20</v>
      </c>
      <c r="H43" s="161">
        <v>31</v>
      </c>
      <c r="I43" s="617">
        <f t="shared" si="4"/>
        <v>1.55</v>
      </c>
      <c r="J43" s="163" t="s">
        <v>470</v>
      </c>
    </row>
    <row r="44" spans="1:10" ht="12.75">
      <c r="A44" s="174"/>
      <c r="B44" s="161">
        <v>25</v>
      </c>
      <c r="C44" s="161">
        <v>25</v>
      </c>
      <c r="D44" s="161">
        <v>25</v>
      </c>
      <c r="E44" s="161">
        <v>25</v>
      </c>
      <c r="F44" s="161">
        <v>25</v>
      </c>
      <c r="G44" s="161">
        <v>25</v>
      </c>
      <c r="H44" s="161">
        <v>79</v>
      </c>
      <c r="I44" s="617">
        <f t="shared" si="4"/>
        <v>3.16</v>
      </c>
      <c r="J44" s="163" t="s">
        <v>471</v>
      </c>
    </row>
    <row r="45" spans="1:10" ht="12.75">
      <c r="A45" s="174"/>
      <c r="B45" s="161">
        <v>27</v>
      </c>
      <c r="C45" s="161">
        <v>27</v>
      </c>
      <c r="D45" s="161">
        <v>27</v>
      </c>
      <c r="E45" s="161">
        <v>27</v>
      </c>
      <c r="F45" s="161">
        <v>20</v>
      </c>
      <c r="G45" s="161">
        <v>20</v>
      </c>
      <c r="H45" s="161">
        <v>19</v>
      </c>
      <c r="I45" s="617">
        <f t="shared" si="4"/>
        <v>0.95</v>
      </c>
      <c r="J45" s="163" t="s">
        <v>472</v>
      </c>
    </row>
    <row r="46" spans="1:10" ht="12.75">
      <c r="A46" s="174"/>
      <c r="B46" s="161">
        <v>1507</v>
      </c>
      <c r="C46" s="161">
        <v>1507</v>
      </c>
      <c r="D46" s="161">
        <v>1507</v>
      </c>
      <c r="E46" s="161">
        <v>1507</v>
      </c>
      <c r="F46" s="161">
        <v>1507</v>
      </c>
      <c r="G46" s="161">
        <v>1507</v>
      </c>
      <c r="H46" s="161">
        <v>1375</v>
      </c>
      <c r="I46" s="617">
        <f t="shared" si="4"/>
        <v>0.9124087591240876</v>
      </c>
      <c r="J46" s="163" t="s">
        <v>473</v>
      </c>
    </row>
    <row r="47" spans="1:10" ht="12.75">
      <c r="A47" s="174"/>
      <c r="B47" s="161">
        <v>302</v>
      </c>
      <c r="C47" s="161">
        <v>302</v>
      </c>
      <c r="D47" s="161">
        <v>302</v>
      </c>
      <c r="E47" s="161">
        <v>302</v>
      </c>
      <c r="F47" s="161">
        <v>302</v>
      </c>
      <c r="G47" s="161">
        <v>302</v>
      </c>
      <c r="H47" s="161">
        <v>275</v>
      </c>
      <c r="I47" s="617">
        <f t="shared" si="4"/>
        <v>0.9105960264900662</v>
      </c>
      <c r="J47" s="163" t="s">
        <v>474</v>
      </c>
    </row>
    <row r="48" spans="1:10" ht="12.75">
      <c r="A48" s="174"/>
      <c r="B48" s="161">
        <v>330</v>
      </c>
      <c r="C48" s="161">
        <v>330</v>
      </c>
      <c r="D48" s="161">
        <v>330</v>
      </c>
      <c r="E48" s="161">
        <v>330</v>
      </c>
      <c r="F48" s="161">
        <v>330</v>
      </c>
      <c r="G48" s="161">
        <v>330</v>
      </c>
      <c r="H48" s="161">
        <v>303</v>
      </c>
      <c r="I48" s="617">
        <f t="shared" si="4"/>
        <v>0.9181818181818182</v>
      </c>
      <c r="J48" s="163" t="s">
        <v>475</v>
      </c>
    </row>
    <row r="49" spans="1:10" ht="12.75">
      <c r="A49" s="174"/>
      <c r="B49" s="161">
        <v>450</v>
      </c>
      <c r="C49" s="161">
        <v>450</v>
      </c>
      <c r="D49" s="161">
        <v>450</v>
      </c>
      <c r="E49" s="161">
        <v>450</v>
      </c>
      <c r="F49" s="161">
        <v>550</v>
      </c>
      <c r="G49" s="161">
        <v>550</v>
      </c>
      <c r="H49" s="161">
        <v>215</v>
      </c>
      <c r="I49" s="617">
        <f t="shared" si="4"/>
        <v>0.39090909090909093</v>
      </c>
      <c r="J49" s="163" t="s">
        <v>476</v>
      </c>
    </row>
    <row r="50" spans="1:10" ht="12.75">
      <c r="A50" s="174"/>
      <c r="B50" s="165">
        <v>150</v>
      </c>
      <c r="C50" s="165">
        <v>150</v>
      </c>
      <c r="D50" s="165">
        <v>150</v>
      </c>
      <c r="E50" s="165">
        <v>150</v>
      </c>
      <c r="F50" s="165">
        <v>250</v>
      </c>
      <c r="G50" s="165">
        <v>250</v>
      </c>
      <c r="H50" s="165">
        <v>750</v>
      </c>
      <c r="I50" s="617">
        <f t="shared" si="4"/>
        <v>3</v>
      </c>
      <c r="J50" s="166" t="s">
        <v>477</v>
      </c>
    </row>
    <row r="51" spans="1:10" ht="12.75">
      <c r="A51" s="174"/>
      <c r="B51" s="165">
        <v>15</v>
      </c>
      <c r="C51" s="165">
        <v>15</v>
      </c>
      <c r="D51" s="165">
        <v>15</v>
      </c>
      <c r="E51" s="165">
        <v>15</v>
      </c>
      <c r="F51" s="165">
        <v>30</v>
      </c>
      <c r="G51" s="165">
        <v>30</v>
      </c>
      <c r="H51" s="165">
        <v>54</v>
      </c>
      <c r="I51" s="617">
        <f t="shared" si="4"/>
        <v>1.8</v>
      </c>
      <c r="J51" s="166" t="s">
        <v>478</v>
      </c>
    </row>
    <row r="52" spans="1:10" ht="12.75">
      <c r="A52" s="174"/>
      <c r="B52" s="165">
        <v>0</v>
      </c>
      <c r="C52" s="165">
        <v>0</v>
      </c>
      <c r="D52" s="165">
        <v>0</v>
      </c>
      <c r="E52" s="165">
        <v>187</v>
      </c>
      <c r="F52" s="165">
        <v>187</v>
      </c>
      <c r="G52" s="165">
        <v>187</v>
      </c>
      <c r="H52" s="165">
        <v>187</v>
      </c>
      <c r="I52" s="617">
        <f t="shared" si="4"/>
        <v>1</v>
      </c>
      <c r="J52" s="166" t="s">
        <v>479</v>
      </c>
    </row>
    <row r="53" spans="1:10" ht="12.75">
      <c r="A53" s="174"/>
      <c r="B53" s="161">
        <v>0</v>
      </c>
      <c r="C53" s="161">
        <v>0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617" t="str">
        <f t="shared" si="4"/>
        <v>*</v>
      </c>
      <c r="J53" s="163" t="s">
        <v>480</v>
      </c>
    </row>
    <row r="54" spans="1:10" ht="12.75">
      <c r="A54" s="174"/>
      <c r="B54" s="161">
        <v>5</v>
      </c>
      <c r="C54" s="161">
        <v>5</v>
      </c>
      <c r="D54" s="161">
        <v>5</v>
      </c>
      <c r="E54" s="161">
        <v>5</v>
      </c>
      <c r="F54" s="161">
        <v>5</v>
      </c>
      <c r="G54" s="161">
        <v>5</v>
      </c>
      <c r="H54" s="161">
        <v>5</v>
      </c>
      <c r="I54" s="617">
        <f t="shared" si="4"/>
        <v>1</v>
      </c>
      <c r="J54" s="163" t="s">
        <v>481</v>
      </c>
    </row>
    <row r="55" spans="1:10" ht="12.75">
      <c r="A55" s="174"/>
      <c r="B55" s="165">
        <v>0</v>
      </c>
      <c r="C55" s="165">
        <v>0</v>
      </c>
      <c r="D55" s="165">
        <v>0</v>
      </c>
      <c r="E55" s="165">
        <v>0</v>
      </c>
      <c r="F55" s="165">
        <v>0</v>
      </c>
      <c r="G55" s="165">
        <v>0</v>
      </c>
      <c r="H55" s="165">
        <v>1</v>
      </c>
      <c r="I55" s="617" t="str">
        <f t="shared" si="4"/>
        <v>*</v>
      </c>
      <c r="J55" s="166" t="s">
        <v>482</v>
      </c>
    </row>
    <row r="56" spans="1:10" ht="12.75">
      <c r="A56" s="174"/>
      <c r="B56" s="165">
        <v>367</v>
      </c>
      <c r="C56" s="165">
        <v>367</v>
      </c>
      <c r="D56" s="165">
        <v>367</v>
      </c>
      <c r="E56" s="165">
        <v>367</v>
      </c>
      <c r="F56" s="165">
        <v>289</v>
      </c>
      <c r="G56" s="165">
        <v>289</v>
      </c>
      <c r="H56" s="165">
        <v>345</v>
      </c>
      <c r="I56" s="617">
        <f t="shared" si="4"/>
        <v>1.193771626297578</v>
      </c>
      <c r="J56" s="166" t="s">
        <v>483</v>
      </c>
    </row>
    <row r="57" spans="1:10" ht="12.75">
      <c r="A57" s="174"/>
      <c r="B57" s="165">
        <v>0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617" t="str">
        <f t="shared" si="4"/>
        <v>*</v>
      </c>
      <c r="J57" s="166" t="s">
        <v>484</v>
      </c>
    </row>
    <row r="58" spans="1:10" ht="12.75">
      <c r="A58" s="164" t="s">
        <v>485</v>
      </c>
      <c r="B58" s="165">
        <v>30</v>
      </c>
      <c r="C58" s="165">
        <v>30</v>
      </c>
      <c r="D58" s="165">
        <v>30</v>
      </c>
      <c r="E58" s="165">
        <v>30</v>
      </c>
      <c r="F58" s="165">
        <v>30</v>
      </c>
      <c r="G58" s="165">
        <v>30</v>
      </c>
      <c r="H58" s="165">
        <v>24</v>
      </c>
      <c r="I58" s="617">
        <f t="shared" si="4"/>
        <v>0.8</v>
      </c>
      <c r="J58" s="166" t="s">
        <v>472</v>
      </c>
    </row>
    <row r="59" spans="1:10" ht="12.75">
      <c r="A59" s="164" t="s">
        <v>486</v>
      </c>
      <c r="B59" s="161">
        <v>60</v>
      </c>
      <c r="C59" s="161">
        <v>60</v>
      </c>
      <c r="D59" s="161">
        <v>60</v>
      </c>
      <c r="E59" s="161">
        <v>60</v>
      </c>
      <c r="F59" s="161">
        <v>60</v>
      </c>
      <c r="G59" s="161">
        <v>60</v>
      </c>
      <c r="H59" s="161">
        <v>58</v>
      </c>
      <c r="I59" s="617">
        <f t="shared" si="4"/>
        <v>0.9666666666666667</v>
      </c>
      <c r="J59" s="163" t="s">
        <v>487</v>
      </c>
    </row>
    <row r="60" spans="1:10" ht="12.75">
      <c r="A60" s="174" t="s">
        <v>116</v>
      </c>
      <c r="B60" s="161">
        <v>35</v>
      </c>
      <c r="C60" s="161">
        <v>35</v>
      </c>
      <c r="D60" s="161">
        <v>35</v>
      </c>
      <c r="E60" s="161">
        <v>35</v>
      </c>
      <c r="F60" s="161">
        <v>35</v>
      </c>
      <c r="G60" s="161">
        <v>35</v>
      </c>
      <c r="H60" s="161">
        <v>40</v>
      </c>
      <c r="I60" s="617">
        <f t="shared" si="4"/>
        <v>1.1428571428571428</v>
      </c>
      <c r="J60" s="163" t="s">
        <v>488</v>
      </c>
    </row>
    <row r="61" spans="1:10" ht="12.75">
      <c r="A61" s="158"/>
      <c r="B61" s="161">
        <v>35</v>
      </c>
      <c r="C61" s="161">
        <v>35</v>
      </c>
      <c r="D61" s="161">
        <v>35</v>
      </c>
      <c r="E61" s="161">
        <v>35</v>
      </c>
      <c r="F61" s="161">
        <v>35</v>
      </c>
      <c r="G61" s="161">
        <v>35</v>
      </c>
      <c r="H61" s="161">
        <v>37</v>
      </c>
      <c r="I61" s="617">
        <f t="shared" si="4"/>
        <v>1.0571428571428572</v>
      </c>
      <c r="J61" s="163" t="s">
        <v>489</v>
      </c>
    </row>
    <row r="62" spans="1:10" ht="12.75">
      <c r="A62" s="164" t="s">
        <v>490</v>
      </c>
      <c r="B62" s="165">
        <v>95</v>
      </c>
      <c r="C62" s="165">
        <v>95</v>
      </c>
      <c r="D62" s="165">
        <v>95</v>
      </c>
      <c r="E62" s="165">
        <v>95</v>
      </c>
      <c r="F62" s="165">
        <v>95</v>
      </c>
      <c r="G62" s="165">
        <v>95</v>
      </c>
      <c r="H62" s="165">
        <v>90</v>
      </c>
      <c r="I62" s="617">
        <f t="shared" si="4"/>
        <v>0.9473684210526315</v>
      </c>
      <c r="J62" s="166" t="s">
        <v>491</v>
      </c>
    </row>
    <row r="63" spans="1:10" ht="12.75">
      <c r="A63" s="164" t="s">
        <v>492</v>
      </c>
      <c r="B63" s="165">
        <v>0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617" t="str">
        <f t="shared" si="4"/>
        <v>*</v>
      </c>
      <c r="J63" s="166" t="s">
        <v>493</v>
      </c>
    </row>
    <row r="64" spans="1:10" ht="12.75">
      <c r="A64" s="174" t="s">
        <v>494</v>
      </c>
      <c r="B64" s="165">
        <v>10</v>
      </c>
      <c r="C64" s="165">
        <v>10</v>
      </c>
      <c r="D64" s="165">
        <v>10</v>
      </c>
      <c r="E64" s="165">
        <v>10</v>
      </c>
      <c r="F64" s="165">
        <v>10</v>
      </c>
      <c r="G64" s="165">
        <v>10</v>
      </c>
      <c r="H64" s="165">
        <v>16</v>
      </c>
      <c r="I64" s="617">
        <f t="shared" si="4"/>
        <v>1.6</v>
      </c>
      <c r="J64" s="166" t="s">
        <v>468</v>
      </c>
    </row>
    <row r="65" spans="1:10" ht="12.75">
      <c r="A65" s="174"/>
      <c r="B65" s="165">
        <v>0</v>
      </c>
      <c r="C65" s="165">
        <v>0</v>
      </c>
      <c r="D65" s="165">
        <v>0</v>
      </c>
      <c r="E65" s="165">
        <v>0</v>
      </c>
      <c r="F65" s="165">
        <v>0</v>
      </c>
      <c r="G65" s="165">
        <v>0</v>
      </c>
      <c r="H65" s="165">
        <v>0</v>
      </c>
      <c r="I65" s="617" t="str">
        <f t="shared" si="4"/>
        <v>*</v>
      </c>
      <c r="J65" s="166" t="s">
        <v>472</v>
      </c>
    </row>
    <row r="66" spans="1:10" ht="12.75">
      <c r="A66" s="174"/>
      <c r="B66" s="161">
        <v>332</v>
      </c>
      <c r="C66" s="161">
        <v>332</v>
      </c>
      <c r="D66" s="161">
        <v>332</v>
      </c>
      <c r="E66" s="161">
        <v>332</v>
      </c>
      <c r="F66" s="161">
        <v>332</v>
      </c>
      <c r="G66" s="161">
        <v>332</v>
      </c>
      <c r="H66" s="161">
        <v>310</v>
      </c>
      <c r="I66" s="617">
        <f t="shared" si="4"/>
        <v>0.9337349397590361</v>
      </c>
      <c r="J66" s="163" t="s">
        <v>495</v>
      </c>
    </row>
    <row r="67" spans="1:10" ht="12.75">
      <c r="A67" s="174"/>
      <c r="B67" s="161">
        <v>520</v>
      </c>
      <c r="C67" s="161">
        <v>520</v>
      </c>
      <c r="D67" s="161">
        <v>520</v>
      </c>
      <c r="E67" s="161">
        <v>520</v>
      </c>
      <c r="F67" s="161">
        <v>520</v>
      </c>
      <c r="G67" s="161">
        <v>520</v>
      </c>
      <c r="H67" s="161">
        <v>447</v>
      </c>
      <c r="I67" s="617">
        <f t="shared" si="4"/>
        <v>0.8596153846153847</v>
      </c>
      <c r="J67" s="163" t="s">
        <v>496</v>
      </c>
    </row>
    <row r="68" spans="1:10" ht="12.75">
      <c r="A68" s="174"/>
      <c r="B68" s="161">
        <v>1100</v>
      </c>
      <c r="C68" s="161">
        <v>1100</v>
      </c>
      <c r="D68" s="161">
        <v>1100</v>
      </c>
      <c r="E68" s="161">
        <v>1100</v>
      </c>
      <c r="F68" s="161">
        <v>1100</v>
      </c>
      <c r="G68" s="161">
        <v>1100</v>
      </c>
      <c r="H68" s="161">
        <v>1201</v>
      </c>
      <c r="I68" s="617">
        <f t="shared" si="4"/>
        <v>1.0918181818181818</v>
      </c>
      <c r="J68" s="163" t="s">
        <v>497</v>
      </c>
    </row>
    <row r="69" spans="1:10" ht="12.75">
      <c r="A69" s="174"/>
      <c r="B69" s="161">
        <v>3200</v>
      </c>
      <c r="C69" s="161">
        <v>3200</v>
      </c>
      <c r="D69" s="161">
        <v>3200</v>
      </c>
      <c r="E69" s="161">
        <v>3200</v>
      </c>
      <c r="F69" s="161">
        <v>3273</v>
      </c>
      <c r="G69" s="161">
        <v>3273</v>
      </c>
      <c r="H69" s="161">
        <v>3272</v>
      </c>
      <c r="I69" s="617">
        <f t="shared" si="4"/>
        <v>0.9996944699052857</v>
      </c>
      <c r="J69" s="163" t="s">
        <v>498</v>
      </c>
    </row>
    <row r="70" spans="1:10" ht="12.75">
      <c r="A70" s="174"/>
      <c r="B70" s="165">
        <v>655</v>
      </c>
      <c r="C70" s="165">
        <v>655</v>
      </c>
      <c r="D70" s="165">
        <v>655</v>
      </c>
      <c r="E70" s="165">
        <v>655</v>
      </c>
      <c r="F70" s="165">
        <v>655</v>
      </c>
      <c r="G70" s="165">
        <v>655</v>
      </c>
      <c r="H70" s="165">
        <v>614</v>
      </c>
      <c r="I70" s="617">
        <f t="shared" si="4"/>
        <v>0.9374045801526718</v>
      </c>
      <c r="J70" s="166" t="s">
        <v>474</v>
      </c>
    </row>
    <row r="71" spans="1:10" ht="12.75">
      <c r="A71" s="174"/>
      <c r="B71" s="165">
        <v>324</v>
      </c>
      <c r="C71" s="165">
        <v>324</v>
      </c>
      <c r="D71" s="165">
        <v>324</v>
      </c>
      <c r="E71" s="165">
        <v>324</v>
      </c>
      <c r="F71" s="165">
        <v>324</v>
      </c>
      <c r="G71" s="165">
        <v>324</v>
      </c>
      <c r="H71" s="165">
        <v>297</v>
      </c>
      <c r="I71" s="617">
        <f t="shared" si="4"/>
        <v>0.9166666666666666</v>
      </c>
      <c r="J71" s="166" t="s">
        <v>475</v>
      </c>
    </row>
    <row r="72" spans="1:10" ht="12.75">
      <c r="A72" s="174"/>
      <c r="B72" s="161">
        <v>5</v>
      </c>
      <c r="C72" s="161">
        <v>5</v>
      </c>
      <c r="D72" s="161">
        <v>5</v>
      </c>
      <c r="E72" s="161">
        <v>5</v>
      </c>
      <c r="F72" s="161">
        <v>5</v>
      </c>
      <c r="G72" s="161">
        <v>5</v>
      </c>
      <c r="H72" s="161">
        <v>6</v>
      </c>
      <c r="I72" s="617">
        <f t="shared" si="4"/>
        <v>1.2</v>
      </c>
      <c r="J72" s="163" t="s">
        <v>499</v>
      </c>
    </row>
    <row r="73" spans="1:10" ht="12.75">
      <c r="A73" s="174"/>
      <c r="B73" s="161">
        <v>1302</v>
      </c>
      <c r="C73" s="161">
        <v>1302</v>
      </c>
      <c r="D73" s="161">
        <v>1302</v>
      </c>
      <c r="E73" s="161">
        <v>1302</v>
      </c>
      <c r="F73" s="161">
        <v>1302</v>
      </c>
      <c r="G73" s="161">
        <v>1302</v>
      </c>
      <c r="H73" s="161">
        <v>1000</v>
      </c>
      <c r="I73" s="617">
        <f t="shared" si="4"/>
        <v>0.7680491551459293</v>
      </c>
      <c r="J73" s="163" t="s">
        <v>480</v>
      </c>
    </row>
    <row r="74" spans="1:10" ht="12.75">
      <c r="A74" s="174"/>
      <c r="B74" s="161">
        <v>0</v>
      </c>
      <c r="C74" s="161">
        <v>0</v>
      </c>
      <c r="D74" s="161">
        <v>0</v>
      </c>
      <c r="E74" s="161">
        <v>0</v>
      </c>
      <c r="F74" s="161">
        <v>0</v>
      </c>
      <c r="G74" s="161">
        <v>0</v>
      </c>
      <c r="H74" s="161">
        <v>1</v>
      </c>
      <c r="I74" s="617" t="str">
        <f t="shared" si="4"/>
        <v>*</v>
      </c>
      <c r="J74" s="163" t="s">
        <v>481</v>
      </c>
    </row>
    <row r="75" spans="1:10" ht="12.75">
      <c r="A75" s="174"/>
      <c r="B75" s="161">
        <v>5</v>
      </c>
      <c r="C75" s="161">
        <v>5</v>
      </c>
      <c r="D75" s="161">
        <v>5</v>
      </c>
      <c r="E75" s="161">
        <v>5</v>
      </c>
      <c r="F75" s="161">
        <v>5</v>
      </c>
      <c r="G75" s="161">
        <v>5</v>
      </c>
      <c r="H75" s="161">
        <v>13</v>
      </c>
      <c r="I75" s="617">
        <f t="shared" si="4"/>
        <v>2.6</v>
      </c>
      <c r="J75" s="163" t="s">
        <v>482</v>
      </c>
    </row>
    <row r="76" spans="1:10" ht="12.75">
      <c r="A76" s="174"/>
      <c r="B76" s="161">
        <v>438</v>
      </c>
      <c r="C76" s="161">
        <v>438</v>
      </c>
      <c r="D76" s="161">
        <v>438</v>
      </c>
      <c r="E76" s="161">
        <v>438</v>
      </c>
      <c r="F76" s="161">
        <v>370</v>
      </c>
      <c r="G76" s="161">
        <v>370</v>
      </c>
      <c r="H76" s="161">
        <v>372</v>
      </c>
      <c r="I76" s="617">
        <f t="shared" si="4"/>
        <v>1.0054054054054054</v>
      </c>
      <c r="J76" s="163" t="s">
        <v>483</v>
      </c>
    </row>
    <row r="77" spans="1:10" ht="12.75">
      <c r="A77" s="164" t="s">
        <v>500</v>
      </c>
      <c r="B77" s="161">
        <v>30</v>
      </c>
      <c r="C77" s="161">
        <v>30</v>
      </c>
      <c r="D77" s="161">
        <v>30</v>
      </c>
      <c r="E77" s="161">
        <v>30</v>
      </c>
      <c r="F77" s="161">
        <v>30</v>
      </c>
      <c r="G77" s="161">
        <v>30</v>
      </c>
      <c r="H77" s="161">
        <v>20</v>
      </c>
      <c r="I77" s="617">
        <f t="shared" si="4"/>
        <v>0.6666666666666666</v>
      </c>
      <c r="J77" s="163" t="s">
        <v>471</v>
      </c>
    </row>
    <row r="78" spans="1:10" ht="12.75">
      <c r="A78" s="174" t="s">
        <v>120</v>
      </c>
      <c r="B78" s="161">
        <v>490</v>
      </c>
      <c r="C78" s="161">
        <v>490</v>
      </c>
      <c r="D78" s="161">
        <v>490</v>
      </c>
      <c r="E78" s="161">
        <v>490</v>
      </c>
      <c r="F78" s="161">
        <v>490</v>
      </c>
      <c r="G78" s="161">
        <v>490</v>
      </c>
      <c r="H78" s="161">
        <v>473</v>
      </c>
      <c r="I78" s="617">
        <f t="shared" si="4"/>
        <v>0.9653061224489796</v>
      </c>
      <c r="J78" s="163" t="s">
        <v>471</v>
      </c>
    </row>
    <row r="79" spans="1:10" ht="12.75">
      <c r="A79" s="174"/>
      <c r="B79" s="161">
        <v>2</v>
      </c>
      <c r="C79" s="161">
        <v>2</v>
      </c>
      <c r="D79" s="161">
        <v>2</v>
      </c>
      <c r="E79" s="161">
        <v>2</v>
      </c>
      <c r="F79" s="161">
        <v>2</v>
      </c>
      <c r="G79" s="161">
        <v>2</v>
      </c>
      <c r="H79" s="161">
        <v>1</v>
      </c>
      <c r="I79" s="617">
        <f t="shared" si="4"/>
        <v>0.5</v>
      </c>
      <c r="J79" s="163" t="s">
        <v>498</v>
      </c>
    </row>
    <row r="80" spans="1:10" ht="12.75">
      <c r="A80" s="158"/>
      <c r="B80" s="161">
        <v>352</v>
      </c>
      <c r="C80" s="161">
        <v>352</v>
      </c>
      <c r="D80" s="161">
        <v>352</v>
      </c>
      <c r="E80" s="161">
        <v>352</v>
      </c>
      <c r="F80" s="161">
        <v>352</v>
      </c>
      <c r="G80" s="161">
        <v>352</v>
      </c>
      <c r="H80" s="161">
        <v>344</v>
      </c>
      <c r="I80" s="617">
        <f t="shared" si="4"/>
        <v>0.9772727272727273</v>
      </c>
      <c r="J80" s="163" t="s">
        <v>475</v>
      </c>
    </row>
    <row r="81" spans="1:10" ht="12.75">
      <c r="A81" s="158" t="s">
        <v>501</v>
      </c>
      <c r="B81" s="161">
        <v>150</v>
      </c>
      <c r="C81" s="161">
        <v>150</v>
      </c>
      <c r="D81" s="161">
        <v>150</v>
      </c>
      <c r="E81" s="161">
        <v>95</v>
      </c>
      <c r="F81" s="161">
        <v>95</v>
      </c>
      <c r="G81" s="161">
        <v>95</v>
      </c>
      <c r="H81" s="161">
        <v>95</v>
      </c>
      <c r="I81" s="617">
        <f t="shared" si="4"/>
        <v>1</v>
      </c>
      <c r="J81" s="163" t="s">
        <v>471</v>
      </c>
    </row>
    <row r="82" spans="1:10" ht="12.75">
      <c r="A82" s="164" t="s">
        <v>502</v>
      </c>
      <c r="B82" s="161">
        <v>0</v>
      </c>
      <c r="C82" s="161">
        <v>0</v>
      </c>
      <c r="D82" s="161">
        <v>0</v>
      </c>
      <c r="E82" s="161">
        <v>0</v>
      </c>
      <c r="F82" s="161">
        <v>6</v>
      </c>
      <c r="G82" s="161">
        <v>6</v>
      </c>
      <c r="H82" s="161">
        <v>8</v>
      </c>
      <c r="I82" s="617">
        <f t="shared" si="4"/>
        <v>1.3333333333333333</v>
      </c>
      <c r="J82" s="163" t="s">
        <v>471</v>
      </c>
    </row>
    <row r="83" spans="1:10" ht="12.75">
      <c r="A83" s="174"/>
      <c r="B83" s="165">
        <v>0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  <c r="I83" s="617" t="str">
        <f t="shared" si="4"/>
        <v>*</v>
      </c>
      <c r="J83" s="166" t="s">
        <v>474</v>
      </c>
    </row>
    <row r="84" spans="1:10" ht="12.75">
      <c r="A84" s="158"/>
      <c r="B84" s="165">
        <v>0</v>
      </c>
      <c r="C84" s="165">
        <v>0</v>
      </c>
      <c r="D84" s="165">
        <v>0</v>
      </c>
      <c r="E84" s="165">
        <v>0</v>
      </c>
      <c r="F84" s="165">
        <v>40</v>
      </c>
      <c r="G84" s="165">
        <v>40</v>
      </c>
      <c r="H84" s="165">
        <v>60</v>
      </c>
      <c r="I84" s="617">
        <f t="shared" si="4"/>
        <v>1.5</v>
      </c>
      <c r="J84" s="166" t="s">
        <v>503</v>
      </c>
    </row>
    <row r="85" spans="1:10" ht="12.75">
      <c r="A85" s="164" t="s">
        <v>504</v>
      </c>
      <c r="B85" s="165">
        <v>0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  <c r="I85" s="617" t="str">
        <f t="shared" si="4"/>
        <v>*</v>
      </c>
      <c r="J85" s="166" t="s">
        <v>505</v>
      </c>
    </row>
    <row r="86" spans="1:10" ht="12.75">
      <c r="A86" s="164"/>
      <c r="B86" s="165">
        <v>0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65">
        <v>0</v>
      </c>
      <c r="I86" s="617" t="str">
        <f t="shared" si="4"/>
        <v>*</v>
      </c>
      <c r="J86" s="166" t="s">
        <v>471</v>
      </c>
    </row>
    <row r="87" spans="1:10" ht="12.75">
      <c r="A87" s="174"/>
      <c r="B87" s="165">
        <v>0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  <c r="I87" s="617" t="str">
        <f t="shared" si="4"/>
        <v>*</v>
      </c>
      <c r="J87" s="166" t="s">
        <v>506</v>
      </c>
    </row>
    <row r="88" spans="1:10" ht="12.75">
      <c r="A88" s="174"/>
      <c r="B88" s="165">
        <v>0</v>
      </c>
      <c r="C88" s="165">
        <v>0</v>
      </c>
      <c r="D88" s="165">
        <v>0</v>
      </c>
      <c r="E88" s="165">
        <v>0</v>
      </c>
      <c r="F88" s="165">
        <v>0</v>
      </c>
      <c r="G88" s="165">
        <v>0</v>
      </c>
      <c r="H88" s="165">
        <v>0</v>
      </c>
      <c r="I88" s="617" t="str">
        <f t="shared" si="4"/>
        <v>*</v>
      </c>
      <c r="J88" s="166" t="s">
        <v>473</v>
      </c>
    </row>
    <row r="89" spans="1:10" ht="12.75">
      <c r="A89" s="158"/>
      <c r="B89" s="165">
        <v>0</v>
      </c>
      <c r="C89" s="165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16</v>
      </c>
      <c r="I89" s="617" t="str">
        <f t="shared" si="4"/>
        <v>*</v>
      </c>
      <c r="J89" s="166" t="s">
        <v>476</v>
      </c>
    </row>
    <row r="90" spans="1:10" ht="12.75">
      <c r="A90" s="174" t="s">
        <v>507</v>
      </c>
      <c r="B90" s="165">
        <v>0</v>
      </c>
      <c r="C90" s="165">
        <v>0</v>
      </c>
      <c r="D90" s="165">
        <v>0</v>
      </c>
      <c r="E90" s="165">
        <v>0</v>
      </c>
      <c r="F90" s="165">
        <v>35</v>
      </c>
      <c r="G90" s="165">
        <v>35</v>
      </c>
      <c r="H90" s="165">
        <v>40</v>
      </c>
      <c r="I90" s="617">
        <f t="shared" si="4"/>
        <v>1.1428571428571428</v>
      </c>
      <c r="J90" s="166" t="s">
        <v>506</v>
      </c>
    </row>
    <row r="91" spans="1:10" ht="12.75">
      <c r="A91" s="174"/>
      <c r="B91" s="161">
        <v>0</v>
      </c>
      <c r="C91" s="161">
        <v>0</v>
      </c>
      <c r="D91" s="161">
        <v>0</v>
      </c>
      <c r="E91" s="161">
        <v>0</v>
      </c>
      <c r="F91" s="165">
        <v>0</v>
      </c>
      <c r="G91" s="165">
        <v>0</v>
      </c>
      <c r="H91" s="161">
        <v>0</v>
      </c>
      <c r="I91" s="617" t="str">
        <f t="shared" si="4"/>
        <v>*</v>
      </c>
      <c r="J91" s="163" t="s">
        <v>472</v>
      </c>
    </row>
    <row r="92" spans="1:10" ht="12.75">
      <c r="A92" s="174"/>
      <c r="B92" s="175">
        <v>0</v>
      </c>
      <c r="C92" s="175">
        <v>0</v>
      </c>
      <c r="D92" s="175">
        <v>0</v>
      </c>
      <c r="E92" s="175">
        <v>0</v>
      </c>
      <c r="F92" s="165">
        <v>0</v>
      </c>
      <c r="G92" s="175">
        <v>0</v>
      </c>
      <c r="H92" s="175">
        <v>0</v>
      </c>
      <c r="I92" s="617" t="str">
        <f t="shared" si="4"/>
        <v>*</v>
      </c>
      <c r="J92" s="176" t="s">
        <v>476</v>
      </c>
    </row>
    <row r="93" spans="1:10" ht="12.75">
      <c r="A93" s="164" t="s">
        <v>508</v>
      </c>
      <c r="B93" s="165">
        <v>0</v>
      </c>
      <c r="C93" s="165">
        <v>0</v>
      </c>
      <c r="D93" s="165">
        <v>0</v>
      </c>
      <c r="E93" s="165">
        <v>0</v>
      </c>
      <c r="F93" s="161">
        <v>0</v>
      </c>
      <c r="G93" s="165">
        <v>0</v>
      </c>
      <c r="H93" s="165">
        <v>0</v>
      </c>
      <c r="I93" s="617" t="str">
        <f t="shared" si="4"/>
        <v>*</v>
      </c>
      <c r="J93" s="166" t="s">
        <v>483</v>
      </c>
    </row>
    <row r="94" spans="1:10" ht="12.75">
      <c r="A94" s="174"/>
      <c r="B94" s="165">
        <v>0</v>
      </c>
      <c r="C94" s="165">
        <v>0</v>
      </c>
      <c r="D94" s="165">
        <v>0</v>
      </c>
      <c r="E94" s="165">
        <v>0</v>
      </c>
      <c r="F94" s="175">
        <v>0</v>
      </c>
      <c r="G94" s="175">
        <v>0</v>
      </c>
      <c r="H94" s="165">
        <v>4</v>
      </c>
      <c r="I94" s="617" t="str">
        <f t="shared" si="4"/>
        <v>*</v>
      </c>
      <c r="J94" s="166" t="s">
        <v>509</v>
      </c>
    </row>
    <row r="95" spans="1:10" ht="12.75">
      <c r="A95" s="174"/>
      <c r="B95" s="165">
        <v>0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  <c r="I95" s="617" t="str">
        <f t="shared" si="4"/>
        <v>*</v>
      </c>
      <c r="J95" s="166" t="s">
        <v>471</v>
      </c>
    </row>
    <row r="96" spans="1:10" ht="12.75">
      <c r="A96" s="158"/>
      <c r="B96" s="165">
        <v>0</v>
      </c>
      <c r="C96" s="165">
        <v>0</v>
      </c>
      <c r="D96" s="165">
        <v>0</v>
      </c>
      <c r="E96" s="165">
        <v>0</v>
      </c>
      <c r="F96" s="671">
        <v>0</v>
      </c>
      <c r="G96" s="671">
        <v>0</v>
      </c>
      <c r="H96" s="165">
        <v>0</v>
      </c>
      <c r="I96" s="617" t="str">
        <f t="shared" si="4"/>
        <v>*</v>
      </c>
      <c r="J96" s="166" t="s">
        <v>506</v>
      </c>
    </row>
    <row r="97" spans="1:10" ht="12.75">
      <c r="A97" s="164" t="s">
        <v>510</v>
      </c>
      <c r="B97" s="165">
        <v>0</v>
      </c>
      <c r="C97" s="165">
        <v>0</v>
      </c>
      <c r="D97" s="165">
        <v>0</v>
      </c>
      <c r="E97" s="165">
        <v>0</v>
      </c>
      <c r="F97" s="165">
        <v>245</v>
      </c>
      <c r="G97" s="165">
        <v>245</v>
      </c>
      <c r="H97" s="165">
        <v>245</v>
      </c>
      <c r="I97" s="617">
        <f t="shared" si="4"/>
        <v>1</v>
      </c>
      <c r="J97" s="166" t="s">
        <v>466</v>
      </c>
    </row>
    <row r="98" spans="1:10" ht="12.75">
      <c r="A98" s="174" t="s">
        <v>511</v>
      </c>
      <c r="B98" s="165">
        <v>0</v>
      </c>
      <c r="C98" s="165">
        <v>0</v>
      </c>
      <c r="D98" s="165">
        <v>0</v>
      </c>
      <c r="E98" s="165">
        <v>0</v>
      </c>
      <c r="F98" s="165">
        <v>0</v>
      </c>
      <c r="G98" s="165">
        <v>0</v>
      </c>
      <c r="H98" s="165">
        <v>0</v>
      </c>
      <c r="I98" s="617" t="str">
        <f t="shared" si="4"/>
        <v>*</v>
      </c>
      <c r="J98" s="166" t="s">
        <v>468</v>
      </c>
    </row>
    <row r="99" spans="2:10" ht="12.75">
      <c r="B99" s="161">
        <v>0</v>
      </c>
      <c r="C99" s="161">
        <v>0</v>
      </c>
      <c r="D99" s="161">
        <v>0</v>
      </c>
      <c r="E99" s="161">
        <v>0</v>
      </c>
      <c r="F99" s="165">
        <v>0</v>
      </c>
      <c r="G99" s="165">
        <v>0</v>
      </c>
      <c r="H99" s="161">
        <v>0</v>
      </c>
      <c r="I99" s="617" t="str">
        <f t="shared" si="4"/>
        <v>*</v>
      </c>
      <c r="J99" s="170" t="s">
        <v>512</v>
      </c>
    </row>
    <row r="100" spans="1:10" ht="12.75">
      <c r="A100" s="174"/>
      <c r="B100" s="161">
        <v>0</v>
      </c>
      <c r="C100" s="161">
        <v>0</v>
      </c>
      <c r="D100" s="161">
        <v>0</v>
      </c>
      <c r="E100" s="161">
        <v>0</v>
      </c>
      <c r="F100" s="161">
        <v>0</v>
      </c>
      <c r="G100" s="161">
        <v>0</v>
      </c>
      <c r="H100" s="161">
        <v>0</v>
      </c>
      <c r="I100" s="617" t="str">
        <f t="shared" si="4"/>
        <v>*</v>
      </c>
      <c r="J100" s="170" t="s">
        <v>470</v>
      </c>
    </row>
    <row r="101" spans="1:10" ht="12.75">
      <c r="A101" s="174"/>
      <c r="B101" s="161">
        <v>0</v>
      </c>
      <c r="C101" s="161">
        <v>0</v>
      </c>
      <c r="D101" s="161">
        <v>0</v>
      </c>
      <c r="E101" s="161">
        <v>0</v>
      </c>
      <c r="F101" s="161">
        <v>0</v>
      </c>
      <c r="G101" s="161">
        <v>0</v>
      </c>
      <c r="H101" s="161">
        <v>0</v>
      </c>
      <c r="I101" s="617" t="str">
        <f t="shared" si="4"/>
        <v>*</v>
      </c>
      <c r="J101" s="163" t="s">
        <v>471</v>
      </c>
    </row>
    <row r="102" spans="1:10" ht="12.75">
      <c r="A102" s="164" t="s">
        <v>513</v>
      </c>
      <c r="B102" s="165">
        <v>0</v>
      </c>
      <c r="C102" s="165">
        <v>0</v>
      </c>
      <c r="D102" s="165">
        <v>0</v>
      </c>
      <c r="E102" s="165">
        <v>1368</v>
      </c>
      <c r="F102" s="165">
        <v>1368</v>
      </c>
      <c r="G102" s="165">
        <v>1368</v>
      </c>
      <c r="H102" s="165">
        <v>1368</v>
      </c>
      <c r="I102" s="580">
        <f t="shared" si="4"/>
        <v>1</v>
      </c>
      <c r="J102" s="166" t="s">
        <v>506</v>
      </c>
    </row>
    <row r="103" spans="1:10" ht="12.75">
      <c r="A103" s="158" t="s">
        <v>514</v>
      </c>
      <c r="B103" s="159"/>
      <c r="C103" s="159"/>
      <c r="D103" s="159"/>
      <c r="E103" s="159"/>
      <c r="F103" s="672"/>
      <c r="G103" s="159"/>
      <c r="H103" s="159"/>
      <c r="I103" s="619" t="str">
        <f aca="true" t="shared" si="5" ref="I103:I115">IF(OR(H103=0,G103=0),"*",H103/G103)</f>
        <v>*</v>
      </c>
      <c r="J103" s="160"/>
    </row>
    <row r="104" spans="1:10" ht="12.75">
      <c r="A104" s="174" t="s">
        <v>866</v>
      </c>
      <c r="B104" s="175">
        <v>0</v>
      </c>
      <c r="C104" s="175">
        <v>0</v>
      </c>
      <c r="D104" s="175">
        <v>0</v>
      </c>
      <c r="E104" s="175">
        <v>0</v>
      </c>
      <c r="F104" s="165">
        <v>793</v>
      </c>
      <c r="G104" s="175">
        <v>793</v>
      </c>
      <c r="H104" s="175">
        <v>793</v>
      </c>
      <c r="I104" s="580">
        <f t="shared" si="5"/>
        <v>1</v>
      </c>
      <c r="J104" s="176" t="s">
        <v>506</v>
      </c>
    </row>
    <row r="105" spans="1:10" ht="12.75">
      <c r="A105" s="158" t="s">
        <v>867</v>
      </c>
      <c r="B105" s="175"/>
      <c r="C105" s="175"/>
      <c r="D105" s="175"/>
      <c r="E105" s="175"/>
      <c r="F105" s="672"/>
      <c r="G105" s="175"/>
      <c r="H105" s="175"/>
      <c r="I105" s="593" t="str">
        <f t="shared" si="5"/>
        <v>*</v>
      </c>
      <c r="J105" s="160"/>
    </row>
    <row r="106" spans="1:10" ht="12.75">
      <c r="A106" s="174"/>
      <c r="B106" s="165">
        <v>0</v>
      </c>
      <c r="C106" s="165">
        <v>0</v>
      </c>
      <c r="D106" s="165">
        <v>0</v>
      </c>
      <c r="E106" s="165">
        <v>0</v>
      </c>
      <c r="F106" s="165">
        <v>0</v>
      </c>
      <c r="G106" s="165">
        <v>0</v>
      </c>
      <c r="H106" s="165">
        <v>8</v>
      </c>
      <c r="I106" s="617" t="str">
        <f t="shared" si="5"/>
        <v>*</v>
      </c>
      <c r="J106" s="163" t="s">
        <v>472</v>
      </c>
    </row>
    <row r="107" spans="1:10" ht="12.75">
      <c r="A107" s="174"/>
      <c r="B107" s="165">
        <v>0</v>
      </c>
      <c r="C107" s="165">
        <v>0</v>
      </c>
      <c r="D107" s="165">
        <v>0</v>
      </c>
      <c r="E107" s="165">
        <v>0</v>
      </c>
      <c r="F107" s="165">
        <v>0</v>
      </c>
      <c r="G107" s="165">
        <v>0</v>
      </c>
      <c r="H107" s="165">
        <v>0</v>
      </c>
      <c r="I107" s="617" t="str">
        <f t="shared" si="5"/>
        <v>*</v>
      </c>
      <c r="J107" s="163" t="s">
        <v>497</v>
      </c>
    </row>
    <row r="108" spans="1:10" ht="12.75">
      <c r="A108" s="174"/>
      <c r="B108" s="165">
        <v>0</v>
      </c>
      <c r="C108" s="165">
        <v>5</v>
      </c>
      <c r="D108" s="165">
        <v>5</v>
      </c>
      <c r="E108" s="165">
        <v>5</v>
      </c>
      <c r="F108" s="165">
        <v>5</v>
      </c>
      <c r="G108" s="165">
        <v>5</v>
      </c>
      <c r="H108" s="165">
        <v>5</v>
      </c>
      <c r="I108" s="617">
        <f t="shared" si="5"/>
        <v>1</v>
      </c>
      <c r="J108" s="166" t="s">
        <v>491</v>
      </c>
    </row>
    <row r="109" spans="1:10" ht="12.75">
      <c r="A109" s="174"/>
      <c r="B109" s="165">
        <v>0</v>
      </c>
      <c r="C109" s="165">
        <v>0</v>
      </c>
      <c r="D109" s="165">
        <v>0</v>
      </c>
      <c r="E109" s="165">
        <v>0</v>
      </c>
      <c r="F109" s="203">
        <v>0</v>
      </c>
      <c r="G109" s="165">
        <v>0</v>
      </c>
      <c r="H109" s="165">
        <v>8</v>
      </c>
      <c r="I109" s="617" t="str">
        <f t="shared" si="5"/>
        <v>*</v>
      </c>
      <c r="J109" s="166" t="s">
        <v>475</v>
      </c>
    </row>
    <row r="110" spans="1:10" ht="12.75">
      <c r="A110" s="174"/>
      <c r="B110" s="165">
        <v>0</v>
      </c>
      <c r="C110" s="165">
        <v>0</v>
      </c>
      <c r="D110" s="165">
        <v>0</v>
      </c>
      <c r="E110" s="165">
        <v>0</v>
      </c>
      <c r="F110" s="175">
        <v>0</v>
      </c>
      <c r="G110" s="175">
        <v>0</v>
      </c>
      <c r="H110" s="165">
        <v>0</v>
      </c>
      <c r="I110" s="617" t="str">
        <f t="shared" si="5"/>
        <v>*</v>
      </c>
      <c r="J110" s="166" t="s">
        <v>515</v>
      </c>
    </row>
    <row r="111" spans="1:10" ht="12.75">
      <c r="A111" s="174"/>
      <c r="B111" s="165">
        <v>100</v>
      </c>
      <c r="C111" s="165">
        <v>100</v>
      </c>
      <c r="D111" s="165">
        <v>0</v>
      </c>
      <c r="E111" s="165">
        <v>0</v>
      </c>
      <c r="F111" s="165">
        <v>0</v>
      </c>
      <c r="G111" s="165">
        <v>0</v>
      </c>
      <c r="H111" s="165">
        <v>0</v>
      </c>
      <c r="I111" s="617" t="str">
        <f t="shared" si="5"/>
        <v>*</v>
      </c>
      <c r="J111" s="481" t="s">
        <v>261</v>
      </c>
    </row>
    <row r="112" spans="1:10" ht="12.75">
      <c r="A112" s="109" t="s">
        <v>516</v>
      </c>
      <c r="B112" s="165">
        <v>0</v>
      </c>
      <c r="C112" s="165">
        <v>500</v>
      </c>
      <c r="D112" s="165">
        <v>500</v>
      </c>
      <c r="E112" s="165">
        <v>500</v>
      </c>
      <c r="F112" s="165">
        <v>500</v>
      </c>
      <c r="G112" s="165">
        <v>500</v>
      </c>
      <c r="H112" s="165">
        <v>500</v>
      </c>
      <c r="I112" s="617">
        <f t="shared" si="5"/>
        <v>1</v>
      </c>
      <c r="J112" s="596" t="s">
        <v>506</v>
      </c>
    </row>
    <row r="113" spans="1:10" ht="12.75">
      <c r="A113" s="164" t="s">
        <v>517</v>
      </c>
      <c r="B113" s="165">
        <v>0</v>
      </c>
      <c r="C113" s="165">
        <v>0</v>
      </c>
      <c r="D113" s="165">
        <v>0</v>
      </c>
      <c r="E113" s="165">
        <v>0</v>
      </c>
      <c r="F113" s="165">
        <v>0</v>
      </c>
      <c r="G113" s="165">
        <v>0</v>
      </c>
      <c r="H113" s="165">
        <v>145</v>
      </c>
      <c r="I113" s="617" t="str">
        <f t="shared" si="5"/>
        <v>*</v>
      </c>
      <c r="J113" s="163" t="s">
        <v>518</v>
      </c>
    </row>
    <row r="114" spans="1:10" ht="12.75">
      <c r="A114" s="174"/>
      <c r="B114" s="165">
        <v>0</v>
      </c>
      <c r="C114" s="165">
        <v>0</v>
      </c>
      <c r="D114" s="165">
        <v>0</v>
      </c>
      <c r="E114" s="165">
        <v>0</v>
      </c>
      <c r="F114" s="165">
        <v>0</v>
      </c>
      <c r="G114" s="165">
        <v>0</v>
      </c>
      <c r="H114" s="165">
        <v>0</v>
      </c>
      <c r="I114" s="617" t="str">
        <f t="shared" si="5"/>
        <v>*</v>
      </c>
      <c r="J114" s="173" t="s">
        <v>482</v>
      </c>
    </row>
    <row r="115" spans="1:10" ht="12.75">
      <c r="A115" s="73" t="s">
        <v>243</v>
      </c>
      <c r="B115" s="112">
        <f aca="true" t="shared" si="6" ref="B115:H115">SUM(B39:B114)</f>
        <v>12661</v>
      </c>
      <c r="C115" s="112">
        <f t="shared" si="6"/>
        <v>13166</v>
      </c>
      <c r="D115" s="112">
        <f t="shared" si="6"/>
        <v>13066</v>
      </c>
      <c r="E115" s="112">
        <f t="shared" si="6"/>
        <v>14566</v>
      </c>
      <c r="F115" s="112">
        <f t="shared" si="6"/>
        <v>15794</v>
      </c>
      <c r="G115" s="112">
        <f t="shared" si="6"/>
        <v>15794</v>
      </c>
      <c r="H115" s="112">
        <f t="shared" si="6"/>
        <v>15759</v>
      </c>
      <c r="I115" s="581">
        <f t="shared" si="5"/>
        <v>0.9977839685956692</v>
      </c>
      <c r="J115" s="73"/>
    </row>
    <row r="116" spans="1:10" ht="12.75">
      <c r="A116" s="78"/>
      <c r="B116" s="343"/>
      <c r="C116" s="343"/>
      <c r="D116" s="343"/>
      <c r="E116" s="343"/>
      <c r="F116" s="343"/>
      <c r="G116" s="343"/>
      <c r="H116" s="343"/>
      <c r="I116" s="343"/>
      <c r="J116" s="78"/>
    </row>
    <row r="117" ht="15.75">
      <c r="A117" s="7" t="s">
        <v>519</v>
      </c>
    </row>
    <row r="118" spans="1:10" ht="12.75">
      <c r="A118" s="113" t="s">
        <v>429</v>
      </c>
      <c r="B118" s="111" t="s">
        <v>430</v>
      </c>
      <c r="C118" s="111" t="s">
        <v>431</v>
      </c>
      <c r="D118" s="111" t="s">
        <v>432</v>
      </c>
      <c r="E118" s="111" t="s">
        <v>433</v>
      </c>
      <c r="F118" s="111" t="s">
        <v>874</v>
      </c>
      <c r="G118" s="111" t="s">
        <v>893</v>
      </c>
      <c r="H118" s="111" t="s">
        <v>175</v>
      </c>
      <c r="I118" s="111" t="s">
        <v>2</v>
      </c>
      <c r="J118" s="113" t="s">
        <v>434</v>
      </c>
    </row>
    <row r="119" spans="1:10" ht="12.75">
      <c r="A119" s="114" t="s">
        <v>435</v>
      </c>
      <c r="B119" s="331" t="s">
        <v>242</v>
      </c>
      <c r="C119" s="331" t="s">
        <v>436</v>
      </c>
      <c r="D119" s="331" t="s">
        <v>436</v>
      </c>
      <c r="E119" s="331" t="s">
        <v>436</v>
      </c>
      <c r="F119" s="331" t="s">
        <v>436</v>
      </c>
      <c r="G119" s="331" t="s">
        <v>436</v>
      </c>
      <c r="H119" s="331" t="s">
        <v>881</v>
      </c>
      <c r="I119" s="331" t="s">
        <v>94</v>
      </c>
      <c r="J119" s="114"/>
    </row>
    <row r="120" spans="1:10" ht="12.75">
      <c r="A120" s="178" t="s">
        <v>520</v>
      </c>
      <c r="B120" s="156">
        <v>0</v>
      </c>
      <c r="C120" s="156">
        <v>0</v>
      </c>
      <c r="D120" s="156">
        <v>0</v>
      </c>
      <c r="E120" s="156">
        <v>0</v>
      </c>
      <c r="F120" s="156">
        <v>0</v>
      </c>
      <c r="G120" s="156">
        <v>0</v>
      </c>
      <c r="H120" s="156">
        <v>0</v>
      </c>
      <c r="I120" s="617" t="str">
        <f aca="true" t="shared" si="7" ref="I120:I129">IF(OR(H120=0,G120=0),"*",H120/G120)</f>
        <v>*</v>
      </c>
      <c r="J120" s="157" t="s">
        <v>521</v>
      </c>
    </row>
    <row r="121" spans="1:10" ht="12.75">
      <c r="A121" s="174"/>
      <c r="B121" s="159">
        <v>50</v>
      </c>
      <c r="C121" s="159">
        <v>50</v>
      </c>
      <c r="D121" s="159">
        <v>50</v>
      </c>
      <c r="E121" s="159">
        <v>50</v>
      </c>
      <c r="F121" s="159">
        <v>50</v>
      </c>
      <c r="G121" s="159">
        <v>50</v>
      </c>
      <c r="H121" s="159">
        <v>108</v>
      </c>
      <c r="I121" s="617">
        <f t="shared" si="7"/>
        <v>2.16</v>
      </c>
      <c r="J121" s="607" t="s">
        <v>522</v>
      </c>
    </row>
    <row r="122" spans="1:10" ht="12.75">
      <c r="A122" s="174" t="s">
        <v>523</v>
      </c>
      <c r="B122" s="161">
        <v>0</v>
      </c>
      <c r="C122" s="161">
        <v>0</v>
      </c>
      <c r="D122" s="161">
        <v>0</v>
      </c>
      <c r="E122" s="161">
        <v>0</v>
      </c>
      <c r="F122" s="161">
        <v>0</v>
      </c>
      <c r="G122" s="161">
        <v>0</v>
      </c>
      <c r="H122" s="161">
        <v>0</v>
      </c>
      <c r="I122" s="617" t="str">
        <f t="shared" si="7"/>
        <v>*</v>
      </c>
      <c r="J122" s="163" t="s">
        <v>524</v>
      </c>
    </row>
    <row r="123" spans="1:10" ht="12.75">
      <c r="A123" s="174"/>
      <c r="B123" s="161">
        <v>0</v>
      </c>
      <c r="C123" s="161">
        <v>0</v>
      </c>
      <c r="D123" s="161">
        <v>0</v>
      </c>
      <c r="E123" s="161">
        <v>0</v>
      </c>
      <c r="F123" s="161">
        <v>0</v>
      </c>
      <c r="G123" s="161">
        <v>0</v>
      </c>
      <c r="H123" s="161">
        <v>0</v>
      </c>
      <c r="I123" s="617" t="str">
        <f t="shared" si="7"/>
        <v>*</v>
      </c>
      <c r="J123" s="163" t="s">
        <v>525</v>
      </c>
    </row>
    <row r="124" spans="1:10" ht="12.75">
      <c r="A124" s="174"/>
      <c r="B124" s="161">
        <v>2419</v>
      </c>
      <c r="C124" s="161">
        <v>2419</v>
      </c>
      <c r="D124" s="161">
        <v>2419</v>
      </c>
      <c r="E124" s="161">
        <v>2419</v>
      </c>
      <c r="F124" s="161">
        <v>2569</v>
      </c>
      <c r="G124" s="161">
        <v>2498</v>
      </c>
      <c r="H124" s="161">
        <v>2498</v>
      </c>
      <c r="I124" s="617">
        <f t="shared" si="7"/>
        <v>1</v>
      </c>
      <c r="J124" s="163" t="s">
        <v>526</v>
      </c>
    </row>
    <row r="125" spans="1:10" ht="12.75">
      <c r="A125" s="174"/>
      <c r="B125" s="165">
        <v>0</v>
      </c>
      <c r="C125" s="165">
        <v>0</v>
      </c>
      <c r="D125" s="165">
        <v>0</v>
      </c>
      <c r="E125" s="165">
        <v>0</v>
      </c>
      <c r="F125" s="165">
        <v>0</v>
      </c>
      <c r="G125" s="165">
        <v>0</v>
      </c>
      <c r="H125" s="165">
        <v>0</v>
      </c>
      <c r="I125" s="617" t="str">
        <f t="shared" si="7"/>
        <v>*</v>
      </c>
      <c r="J125" s="166" t="s">
        <v>526</v>
      </c>
    </row>
    <row r="126" spans="1:10" ht="12.75">
      <c r="A126" s="109" t="s">
        <v>527</v>
      </c>
      <c r="B126" s="165">
        <v>0</v>
      </c>
      <c r="C126" s="165">
        <v>0</v>
      </c>
      <c r="D126" s="165">
        <v>0</v>
      </c>
      <c r="E126" s="165">
        <v>0</v>
      </c>
      <c r="F126" s="165">
        <v>0</v>
      </c>
      <c r="G126" s="165">
        <v>0</v>
      </c>
      <c r="H126" s="165">
        <v>0</v>
      </c>
      <c r="I126" s="617" t="str">
        <f t="shared" si="7"/>
        <v>*</v>
      </c>
      <c r="J126" s="166" t="s">
        <v>528</v>
      </c>
    </row>
    <row r="127" spans="1:10" ht="12.75">
      <c r="A127" s="164" t="s">
        <v>529</v>
      </c>
      <c r="B127" s="165">
        <v>11221</v>
      </c>
      <c r="C127" s="165">
        <v>11221</v>
      </c>
      <c r="D127" s="165">
        <v>11221</v>
      </c>
      <c r="E127" s="165">
        <v>11221</v>
      </c>
      <c r="F127" s="165">
        <v>11221</v>
      </c>
      <c r="G127" s="165">
        <v>11221</v>
      </c>
      <c r="H127" s="165">
        <v>11221</v>
      </c>
      <c r="I127" s="617">
        <f t="shared" si="7"/>
        <v>1</v>
      </c>
      <c r="J127" s="166" t="s">
        <v>530</v>
      </c>
    </row>
    <row r="128" spans="1:10" ht="12.75">
      <c r="A128" s="164" t="s">
        <v>529</v>
      </c>
      <c r="B128" s="165">
        <v>5609</v>
      </c>
      <c r="C128" s="165">
        <v>5609</v>
      </c>
      <c r="D128" s="165">
        <v>5609</v>
      </c>
      <c r="E128" s="165">
        <v>5609</v>
      </c>
      <c r="F128" s="165">
        <v>5609</v>
      </c>
      <c r="G128" s="165">
        <v>5609</v>
      </c>
      <c r="H128" s="165">
        <v>5609</v>
      </c>
      <c r="I128" s="617">
        <f t="shared" si="7"/>
        <v>1</v>
      </c>
      <c r="J128" s="166" t="s">
        <v>530</v>
      </c>
    </row>
    <row r="129" spans="1:10" ht="12.75">
      <c r="A129" s="73" t="s">
        <v>243</v>
      </c>
      <c r="B129" s="112">
        <f aca="true" t="shared" si="8" ref="B129:H129">SUM(B120:B128)</f>
        <v>19299</v>
      </c>
      <c r="C129" s="112">
        <f t="shared" si="8"/>
        <v>19299</v>
      </c>
      <c r="D129" s="112">
        <f t="shared" si="8"/>
        <v>19299</v>
      </c>
      <c r="E129" s="112">
        <f t="shared" si="8"/>
        <v>19299</v>
      </c>
      <c r="F129" s="112">
        <f t="shared" si="8"/>
        <v>19449</v>
      </c>
      <c r="G129" s="112">
        <f t="shared" si="8"/>
        <v>19378</v>
      </c>
      <c r="H129" s="112">
        <f t="shared" si="8"/>
        <v>19436</v>
      </c>
      <c r="I129" s="581">
        <f t="shared" si="7"/>
        <v>1.0029930849416864</v>
      </c>
      <c r="J129" s="73"/>
    </row>
    <row r="130" ht="15.75">
      <c r="A130" s="7" t="s">
        <v>531</v>
      </c>
    </row>
    <row r="131" spans="1:10" ht="12.75">
      <c r="A131" s="113" t="s">
        <v>429</v>
      </c>
      <c r="B131" s="111" t="s">
        <v>430</v>
      </c>
      <c r="C131" s="111" t="s">
        <v>431</v>
      </c>
      <c r="D131" s="111" t="s">
        <v>432</v>
      </c>
      <c r="E131" s="111" t="s">
        <v>433</v>
      </c>
      <c r="F131" s="111" t="s">
        <v>874</v>
      </c>
      <c r="G131" s="111" t="s">
        <v>893</v>
      </c>
      <c r="H131" s="111" t="s">
        <v>175</v>
      </c>
      <c r="I131" s="111" t="s">
        <v>2</v>
      </c>
      <c r="J131" s="113" t="s">
        <v>434</v>
      </c>
    </row>
    <row r="132" spans="1:10" ht="12.75">
      <c r="A132" s="114" t="s">
        <v>435</v>
      </c>
      <c r="B132" s="331" t="s">
        <v>242</v>
      </c>
      <c r="C132" s="331" t="s">
        <v>436</v>
      </c>
      <c r="D132" s="331" t="s">
        <v>436</v>
      </c>
      <c r="E132" s="331" t="s">
        <v>436</v>
      </c>
      <c r="F132" s="331" t="s">
        <v>436</v>
      </c>
      <c r="G132" s="331" t="s">
        <v>436</v>
      </c>
      <c r="H132" s="331" t="s">
        <v>881</v>
      </c>
      <c r="I132" s="331" t="s">
        <v>94</v>
      </c>
      <c r="J132" s="114"/>
    </row>
    <row r="133" spans="1:10" ht="12.75">
      <c r="A133" s="178" t="s">
        <v>532</v>
      </c>
      <c r="B133" s="179">
        <v>800</v>
      </c>
      <c r="C133" s="179">
        <v>800</v>
      </c>
      <c r="D133" s="179">
        <v>800</v>
      </c>
      <c r="E133" s="179">
        <v>800</v>
      </c>
      <c r="F133" s="179">
        <v>800</v>
      </c>
      <c r="G133" s="179">
        <v>800</v>
      </c>
      <c r="H133" s="179">
        <v>944</v>
      </c>
      <c r="I133" s="617">
        <f aca="true" t="shared" si="9" ref="I133:I138">IF(OR(H133=0,G133=0),"*",H133/G133)</f>
        <v>1.18</v>
      </c>
      <c r="J133" s="180" t="s">
        <v>533</v>
      </c>
    </row>
    <row r="134" spans="1:10" ht="12.75">
      <c r="A134" s="164" t="s">
        <v>534</v>
      </c>
      <c r="B134" s="165">
        <v>500</v>
      </c>
      <c r="C134" s="165">
        <v>500</v>
      </c>
      <c r="D134" s="165">
        <v>500</v>
      </c>
      <c r="E134" s="165">
        <v>500</v>
      </c>
      <c r="F134" s="165">
        <v>2600</v>
      </c>
      <c r="G134" s="165">
        <v>2600</v>
      </c>
      <c r="H134" s="165">
        <v>2851</v>
      </c>
      <c r="I134" s="617">
        <f t="shared" si="9"/>
        <v>1.0965384615384615</v>
      </c>
      <c r="J134" s="166" t="s">
        <v>533</v>
      </c>
    </row>
    <row r="135" spans="1:10" ht="12.75">
      <c r="A135" s="164" t="s">
        <v>535</v>
      </c>
      <c r="B135" s="165">
        <v>420</v>
      </c>
      <c r="C135" s="165">
        <v>420</v>
      </c>
      <c r="D135" s="165">
        <v>420</v>
      </c>
      <c r="E135" s="165">
        <v>420</v>
      </c>
      <c r="F135" s="165">
        <v>420</v>
      </c>
      <c r="G135" s="165">
        <v>420</v>
      </c>
      <c r="H135" s="165">
        <v>395</v>
      </c>
      <c r="I135" s="617">
        <f t="shared" si="9"/>
        <v>0.9404761904761905</v>
      </c>
      <c r="J135" s="166" t="s">
        <v>536</v>
      </c>
    </row>
    <row r="136" spans="1:10" ht="12.75">
      <c r="A136" s="164" t="s">
        <v>537</v>
      </c>
      <c r="B136" s="165">
        <v>3800</v>
      </c>
      <c r="C136" s="165">
        <v>3800</v>
      </c>
      <c r="D136" s="165">
        <v>3800</v>
      </c>
      <c r="E136" s="165">
        <v>3800</v>
      </c>
      <c r="F136" s="165">
        <v>3800</v>
      </c>
      <c r="G136" s="165">
        <v>3800</v>
      </c>
      <c r="H136" s="165">
        <v>3800</v>
      </c>
      <c r="I136" s="617">
        <f t="shared" si="9"/>
        <v>1</v>
      </c>
      <c r="J136" s="166" t="s">
        <v>538</v>
      </c>
    </row>
    <row r="137" spans="1:10" ht="12.75">
      <c r="A137" s="177" t="s">
        <v>539</v>
      </c>
      <c r="B137" s="172">
        <v>17000</v>
      </c>
      <c r="C137" s="172">
        <v>17000</v>
      </c>
      <c r="D137" s="172">
        <v>17000</v>
      </c>
      <c r="E137" s="172">
        <v>7549</v>
      </c>
      <c r="F137" s="172">
        <v>7549</v>
      </c>
      <c r="G137" s="172">
        <v>7549</v>
      </c>
      <c r="H137" s="172">
        <v>19636</v>
      </c>
      <c r="I137" s="617">
        <f t="shared" si="9"/>
        <v>2.6011392237382434</v>
      </c>
      <c r="J137" s="173" t="s">
        <v>540</v>
      </c>
    </row>
    <row r="138" spans="1:10" ht="12.75">
      <c r="A138" s="73" t="s">
        <v>243</v>
      </c>
      <c r="B138" s="112">
        <f aca="true" t="shared" si="10" ref="B138:H138">SUM(B133:B137)</f>
        <v>22520</v>
      </c>
      <c r="C138" s="112">
        <f t="shared" si="10"/>
        <v>22520</v>
      </c>
      <c r="D138" s="112">
        <f t="shared" si="10"/>
        <v>22520</v>
      </c>
      <c r="E138" s="112">
        <f t="shared" si="10"/>
        <v>13069</v>
      </c>
      <c r="F138" s="112">
        <f t="shared" si="10"/>
        <v>15169</v>
      </c>
      <c r="G138" s="112">
        <f t="shared" si="10"/>
        <v>15169</v>
      </c>
      <c r="H138" s="112">
        <f t="shared" si="10"/>
        <v>27626</v>
      </c>
      <c r="I138" s="581">
        <f t="shared" si="9"/>
        <v>1.8212143186762475</v>
      </c>
      <c r="J138" s="73"/>
    </row>
    <row r="142" ht="15.75">
      <c r="A142" s="7" t="s">
        <v>541</v>
      </c>
    </row>
    <row r="143" spans="1:10" ht="12.75">
      <c r="A143" s="113" t="s">
        <v>429</v>
      </c>
      <c r="B143" s="111" t="s">
        <v>430</v>
      </c>
      <c r="C143" s="111" t="s">
        <v>431</v>
      </c>
      <c r="D143" s="111" t="s">
        <v>432</v>
      </c>
      <c r="E143" s="111" t="s">
        <v>433</v>
      </c>
      <c r="F143" s="111" t="s">
        <v>874</v>
      </c>
      <c r="G143" s="111" t="s">
        <v>893</v>
      </c>
      <c r="H143" s="111" t="s">
        <v>175</v>
      </c>
      <c r="I143" s="111" t="s">
        <v>2</v>
      </c>
      <c r="J143" s="113" t="s">
        <v>434</v>
      </c>
    </row>
    <row r="144" spans="1:10" ht="12.75">
      <c r="A144" s="114" t="s">
        <v>435</v>
      </c>
      <c r="B144" s="331" t="s">
        <v>242</v>
      </c>
      <c r="C144" s="331" t="s">
        <v>436</v>
      </c>
      <c r="D144" s="331" t="s">
        <v>436</v>
      </c>
      <c r="E144" s="331" t="s">
        <v>436</v>
      </c>
      <c r="F144" s="331" t="s">
        <v>436</v>
      </c>
      <c r="G144" s="331" t="s">
        <v>436</v>
      </c>
      <c r="H144" s="331" t="s">
        <v>881</v>
      </c>
      <c r="I144" s="331" t="s">
        <v>94</v>
      </c>
      <c r="J144" s="114"/>
    </row>
    <row r="145" spans="1:10" ht="12.75">
      <c r="A145" s="205"/>
      <c r="B145" s="203">
        <v>483</v>
      </c>
      <c r="C145" s="203">
        <v>483</v>
      </c>
      <c r="D145" s="203">
        <v>483</v>
      </c>
      <c r="E145" s="203">
        <v>483</v>
      </c>
      <c r="F145" s="673">
        <v>484.03</v>
      </c>
      <c r="G145" s="673">
        <v>484.03</v>
      </c>
      <c r="H145" s="673">
        <v>484.03</v>
      </c>
      <c r="I145" s="617">
        <f aca="true" t="shared" si="11" ref="I145:I166">IF(OR(H145=0,G145=0),"*",H145/G145)</f>
        <v>1</v>
      </c>
      <c r="J145" s="497" t="s">
        <v>187</v>
      </c>
    </row>
    <row r="146" spans="1:10" ht="12.75">
      <c r="A146" s="205"/>
      <c r="B146" s="203">
        <v>0</v>
      </c>
      <c r="C146" s="203">
        <v>0</v>
      </c>
      <c r="D146" s="203">
        <v>12464</v>
      </c>
      <c r="E146" s="203">
        <v>12484</v>
      </c>
      <c r="F146" s="204">
        <v>12484</v>
      </c>
      <c r="G146" s="204">
        <v>12644</v>
      </c>
      <c r="H146" s="203">
        <v>12644</v>
      </c>
      <c r="I146" s="617">
        <f t="shared" si="11"/>
        <v>1</v>
      </c>
      <c r="J146" s="481" t="s">
        <v>188</v>
      </c>
    </row>
    <row r="147" spans="1:10" ht="12.75">
      <c r="A147" s="205"/>
      <c r="B147" s="161">
        <v>0</v>
      </c>
      <c r="C147" s="161">
        <v>0</v>
      </c>
      <c r="D147" s="161">
        <v>0</v>
      </c>
      <c r="E147" s="161">
        <v>21</v>
      </c>
      <c r="F147" s="203">
        <v>21</v>
      </c>
      <c r="G147" s="161">
        <v>21</v>
      </c>
      <c r="H147" s="161">
        <v>21</v>
      </c>
      <c r="I147" s="617">
        <f t="shared" si="11"/>
        <v>1</v>
      </c>
      <c r="J147" s="481" t="s">
        <v>542</v>
      </c>
    </row>
    <row r="148" spans="1:10" ht="12.75">
      <c r="A148" s="205"/>
      <c r="B148" s="161">
        <v>0</v>
      </c>
      <c r="C148" s="161">
        <v>0</v>
      </c>
      <c r="D148" s="161">
        <v>0</v>
      </c>
      <c r="E148" s="161">
        <v>47</v>
      </c>
      <c r="F148" s="203">
        <v>47</v>
      </c>
      <c r="G148" s="161">
        <v>47</v>
      </c>
      <c r="H148" s="161">
        <v>47</v>
      </c>
      <c r="I148" s="617">
        <f t="shared" si="11"/>
        <v>1</v>
      </c>
      <c r="J148" s="481" t="s">
        <v>543</v>
      </c>
    </row>
    <row r="149" spans="1:10" ht="12.75">
      <c r="A149" s="205"/>
      <c r="B149" s="161">
        <v>0</v>
      </c>
      <c r="C149" s="161">
        <v>0</v>
      </c>
      <c r="D149" s="161">
        <v>0</v>
      </c>
      <c r="E149" s="161">
        <v>0</v>
      </c>
      <c r="F149" s="159">
        <v>0</v>
      </c>
      <c r="G149" s="159">
        <v>0</v>
      </c>
      <c r="H149" s="161">
        <v>0</v>
      </c>
      <c r="I149" s="617" t="str">
        <f t="shared" si="11"/>
        <v>*</v>
      </c>
      <c r="J149" s="163" t="s">
        <v>544</v>
      </c>
    </row>
    <row r="150" spans="1:10" ht="12.75">
      <c r="A150" s="205"/>
      <c r="B150" s="161">
        <v>0</v>
      </c>
      <c r="C150" s="161">
        <v>0</v>
      </c>
      <c r="D150" s="161">
        <v>0</v>
      </c>
      <c r="E150" s="161">
        <v>0</v>
      </c>
      <c r="F150" s="161">
        <v>0</v>
      </c>
      <c r="G150" s="161">
        <v>53</v>
      </c>
      <c r="H150" s="161">
        <v>52</v>
      </c>
      <c r="I150" s="617">
        <f t="shared" si="11"/>
        <v>0.9811320754716981</v>
      </c>
      <c r="J150" s="163" t="s">
        <v>545</v>
      </c>
    </row>
    <row r="151" spans="1:10" ht="12.75">
      <c r="A151" s="205"/>
      <c r="B151" s="161">
        <v>229</v>
      </c>
      <c r="C151" s="161">
        <v>229</v>
      </c>
      <c r="D151" s="161">
        <v>229</v>
      </c>
      <c r="E151" s="161">
        <v>229</v>
      </c>
      <c r="F151" s="161">
        <v>229</v>
      </c>
      <c r="G151" s="161">
        <v>229</v>
      </c>
      <c r="H151" s="161">
        <v>229</v>
      </c>
      <c r="I151" s="617">
        <f t="shared" si="11"/>
        <v>1</v>
      </c>
      <c r="J151" s="163" t="s">
        <v>546</v>
      </c>
    </row>
    <row r="152" spans="1:10" ht="12.75">
      <c r="A152" s="205"/>
      <c r="B152" s="161">
        <v>0</v>
      </c>
      <c r="C152" s="161">
        <v>0</v>
      </c>
      <c r="D152" s="161">
        <v>0</v>
      </c>
      <c r="E152" s="161">
        <v>84</v>
      </c>
      <c r="F152" s="161">
        <v>84</v>
      </c>
      <c r="G152" s="161">
        <v>84</v>
      </c>
      <c r="H152" s="161">
        <v>84</v>
      </c>
      <c r="I152" s="617">
        <f t="shared" si="11"/>
        <v>1</v>
      </c>
      <c r="J152" s="163" t="s">
        <v>547</v>
      </c>
    </row>
    <row r="153" spans="1:10" ht="12.75">
      <c r="A153" s="205"/>
      <c r="B153" s="161">
        <v>0</v>
      </c>
      <c r="C153" s="161">
        <v>0</v>
      </c>
      <c r="D153" s="161">
        <v>100</v>
      </c>
      <c r="E153" s="161">
        <v>50</v>
      </c>
      <c r="F153" s="161">
        <v>50</v>
      </c>
      <c r="G153" s="161">
        <v>70</v>
      </c>
      <c r="H153" s="161">
        <v>70</v>
      </c>
      <c r="I153" s="617">
        <f t="shared" si="11"/>
        <v>1</v>
      </c>
      <c r="J153" s="163" t="s">
        <v>548</v>
      </c>
    </row>
    <row r="154" spans="1:10" ht="12.75">
      <c r="A154" s="205"/>
      <c r="B154" s="161">
        <v>106</v>
      </c>
      <c r="C154" s="161">
        <v>106</v>
      </c>
      <c r="D154" s="161">
        <v>106</v>
      </c>
      <c r="E154" s="161">
        <v>106</v>
      </c>
      <c r="F154" s="161">
        <v>106</v>
      </c>
      <c r="G154" s="161">
        <v>106</v>
      </c>
      <c r="H154" s="161">
        <v>106</v>
      </c>
      <c r="I154" s="617">
        <f t="shared" si="11"/>
        <v>1</v>
      </c>
      <c r="J154" s="163" t="s">
        <v>549</v>
      </c>
    </row>
    <row r="155" spans="1:10" ht="12.75">
      <c r="A155" s="205"/>
      <c r="B155" s="165">
        <v>215</v>
      </c>
      <c r="C155" s="165">
        <v>215</v>
      </c>
      <c r="D155" s="165">
        <v>215</v>
      </c>
      <c r="E155" s="165">
        <v>215</v>
      </c>
      <c r="F155" s="161">
        <v>215</v>
      </c>
      <c r="G155" s="165">
        <v>215</v>
      </c>
      <c r="H155" s="165">
        <v>215</v>
      </c>
      <c r="I155" s="617">
        <f t="shared" si="11"/>
        <v>1</v>
      </c>
      <c r="J155" s="487" t="s">
        <v>550</v>
      </c>
    </row>
    <row r="156" spans="1:10" ht="12.75">
      <c r="A156" s="205"/>
      <c r="B156" s="165">
        <v>737</v>
      </c>
      <c r="C156" s="165">
        <v>737</v>
      </c>
      <c r="D156" s="165">
        <v>737</v>
      </c>
      <c r="E156" s="165">
        <v>737</v>
      </c>
      <c r="F156" s="161">
        <v>737</v>
      </c>
      <c r="G156" s="165">
        <v>737</v>
      </c>
      <c r="H156" s="165">
        <v>737</v>
      </c>
      <c r="I156" s="617">
        <f t="shared" si="11"/>
        <v>1</v>
      </c>
      <c r="J156" s="488" t="s">
        <v>551</v>
      </c>
    </row>
    <row r="157" spans="1:10" ht="12.75">
      <c r="A157" s="205"/>
      <c r="B157" s="165">
        <v>0</v>
      </c>
      <c r="C157" s="165">
        <v>0</v>
      </c>
      <c r="D157" s="165">
        <v>0</v>
      </c>
      <c r="E157" s="165">
        <v>24</v>
      </c>
      <c r="F157" s="161">
        <v>24</v>
      </c>
      <c r="G157" s="165">
        <v>24</v>
      </c>
      <c r="H157" s="165">
        <v>24</v>
      </c>
      <c r="I157" s="617">
        <f t="shared" si="11"/>
        <v>1</v>
      </c>
      <c r="J157" s="487" t="s">
        <v>552</v>
      </c>
    </row>
    <row r="158" spans="1:10" ht="12.75">
      <c r="A158" s="205"/>
      <c r="B158" s="165">
        <v>0</v>
      </c>
      <c r="C158" s="165">
        <v>0</v>
      </c>
      <c r="D158" s="165">
        <v>0</v>
      </c>
      <c r="E158" s="165">
        <v>0</v>
      </c>
      <c r="F158" s="165">
        <v>28</v>
      </c>
      <c r="G158" s="165">
        <v>28</v>
      </c>
      <c r="H158" s="165">
        <v>28</v>
      </c>
      <c r="I158" s="617">
        <f t="shared" si="11"/>
        <v>1</v>
      </c>
      <c r="J158" s="487" t="s">
        <v>553</v>
      </c>
    </row>
    <row r="159" spans="1:10" ht="12.75">
      <c r="A159" s="205"/>
      <c r="B159" s="165">
        <v>490</v>
      </c>
      <c r="C159" s="165">
        <v>490</v>
      </c>
      <c r="D159" s="165">
        <v>490</v>
      </c>
      <c r="E159" s="165">
        <v>490</v>
      </c>
      <c r="F159" s="165">
        <v>490</v>
      </c>
      <c r="G159" s="165">
        <v>490</v>
      </c>
      <c r="H159" s="165">
        <v>523</v>
      </c>
      <c r="I159" s="617">
        <f t="shared" si="11"/>
        <v>1.0673469387755101</v>
      </c>
      <c r="J159" s="166" t="s">
        <v>554</v>
      </c>
    </row>
    <row r="160" spans="1:10" ht="12.75">
      <c r="A160" s="205"/>
      <c r="B160" s="165">
        <v>26000</v>
      </c>
      <c r="C160" s="165">
        <v>26000</v>
      </c>
      <c r="D160" s="165">
        <v>26000</v>
      </c>
      <c r="E160" s="165">
        <v>26588</v>
      </c>
      <c r="F160" s="165">
        <v>26588</v>
      </c>
      <c r="G160" s="165">
        <v>26588</v>
      </c>
      <c r="H160" s="165">
        <v>14537</v>
      </c>
      <c r="I160" s="617">
        <f t="shared" si="11"/>
        <v>0.5467504137204754</v>
      </c>
      <c r="J160" s="166" t="s">
        <v>555</v>
      </c>
    </row>
    <row r="161" spans="1:10" ht="12.75">
      <c r="A161" s="205"/>
      <c r="B161" s="165">
        <v>0</v>
      </c>
      <c r="C161" s="165">
        <v>0</v>
      </c>
      <c r="D161" s="165">
        <v>0</v>
      </c>
      <c r="E161" s="165">
        <v>0</v>
      </c>
      <c r="F161" s="165">
        <v>50</v>
      </c>
      <c r="G161" s="165">
        <v>50</v>
      </c>
      <c r="H161" s="165">
        <v>50</v>
      </c>
      <c r="I161" s="617">
        <f t="shared" si="11"/>
        <v>1</v>
      </c>
      <c r="J161" s="163" t="s">
        <v>859</v>
      </c>
    </row>
    <row r="162" spans="1:10" ht="12.75">
      <c r="A162" s="205"/>
      <c r="B162" s="165">
        <v>0</v>
      </c>
      <c r="C162" s="165">
        <v>0</v>
      </c>
      <c r="D162" s="165">
        <v>0</v>
      </c>
      <c r="E162" s="165">
        <v>0</v>
      </c>
      <c r="F162" s="165">
        <v>50</v>
      </c>
      <c r="G162" s="165">
        <v>50</v>
      </c>
      <c r="H162" s="165">
        <v>50</v>
      </c>
      <c r="I162" s="617">
        <f t="shared" si="11"/>
        <v>1</v>
      </c>
      <c r="J162" s="166" t="s">
        <v>860</v>
      </c>
    </row>
    <row r="163" spans="1:10" ht="12.75">
      <c r="A163" s="205"/>
      <c r="B163" s="165">
        <v>0</v>
      </c>
      <c r="C163" s="165">
        <v>0</v>
      </c>
      <c r="D163" s="165">
        <v>0</v>
      </c>
      <c r="E163" s="165">
        <v>0</v>
      </c>
      <c r="F163" s="165">
        <v>20</v>
      </c>
      <c r="G163" s="165">
        <v>20</v>
      </c>
      <c r="H163" s="165">
        <v>20</v>
      </c>
      <c r="I163" s="617">
        <f t="shared" si="11"/>
        <v>1</v>
      </c>
      <c r="J163" s="163" t="s">
        <v>861</v>
      </c>
    </row>
    <row r="164" spans="1:10" ht="12.75">
      <c r="A164" s="205"/>
      <c r="B164" s="165">
        <v>0</v>
      </c>
      <c r="C164" s="165">
        <v>0</v>
      </c>
      <c r="D164" s="165">
        <v>0</v>
      </c>
      <c r="E164" s="165">
        <v>0</v>
      </c>
      <c r="F164" s="165">
        <v>5930</v>
      </c>
      <c r="G164" s="165">
        <v>5930</v>
      </c>
      <c r="H164" s="165">
        <v>5930</v>
      </c>
      <c r="I164" s="617">
        <f t="shared" si="11"/>
        <v>1</v>
      </c>
      <c r="J164" s="176" t="s">
        <v>868</v>
      </c>
    </row>
    <row r="165" spans="1:10" ht="13.5" thickBot="1">
      <c r="A165" s="205"/>
      <c r="B165" s="336">
        <v>2482</v>
      </c>
      <c r="C165" s="336">
        <v>2482</v>
      </c>
      <c r="D165" s="336">
        <v>2482</v>
      </c>
      <c r="E165" s="336">
        <v>2482</v>
      </c>
      <c r="F165" s="336">
        <v>2482</v>
      </c>
      <c r="G165" s="336">
        <v>2482</v>
      </c>
      <c r="H165" s="336">
        <v>2482</v>
      </c>
      <c r="I165" s="617">
        <f t="shared" si="11"/>
        <v>1</v>
      </c>
      <c r="J165" s="173" t="s">
        <v>556</v>
      </c>
    </row>
    <row r="166" spans="1:10" ht="12.75">
      <c r="A166" s="73" t="s">
        <v>243</v>
      </c>
      <c r="B166" s="112">
        <f aca="true" t="shared" si="12" ref="B166:H166">SUM(B145:B165)</f>
        <v>30742</v>
      </c>
      <c r="C166" s="112">
        <f t="shared" si="12"/>
        <v>30742</v>
      </c>
      <c r="D166" s="112">
        <f t="shared" si="12"/>
        <v>43306</v>
      </c>
      <c r="E166" s="112">
        <f t="shared" si="12"/>
        <v>44040</v>
      </c>
      <c r="F166" s="675">
        <f t="shared" si="12"/>
        <v>50119.03</v>
      </c>
      <c r="G166" s="675">
        <f t="shared" si="12"/>
        <v>50352.03</v>
      </c>
      <c r="H166" s="675">
        <f t="shared" si="12"/>
        <v>38333.03</v>
      </c>
      <c r="I166" s="581">
        <f t="shared" si="11"/>
        <v>0.7613005870865583</v>
      </c>
      <c r="J166" s="73"/>
    </row>
    <row r="167" spans="8:9" ht="12.75">
      <c r="H167" s="332"/>
      <c r="I167" s="332"/>
    </row>
    <row r="168" spans="8:9" ht="12.75">
      <c r="H168" s="332"/>
      <c r="I168" s="332"/>
    </row>
    <row r="169" spans="8:9" ht="12.75">
      <c r="H169" s="332"/>
      <c r="I169" s="332"/>
    </row>
    <row r="170" ht="16.5" thickBot="1">
      <c r="A170" s="7" t="s">
        <v>557</v>
      </c>
    </row>
    <row r="171" spans="1:10" ht="12.75">
      <c r="A171" s="113" t="s">
        <v>429</v>
      </c>
      <c r="B171" s="111" t="s">
        <v>430</v>
      </c>
      <c r="C171" s="111" t="s">
        <v>431</v>
      </c>
      <c r="D171" s="111" t="s">
        <v>432</v>
      </c>
      <c r="E171" s="111" t="s">
        <v>433</v>
      </c>
      <c r="F171" s="111" t="s">
        <v>874</v>
      </c>
      <c r="G171" s="111" t="s">
        <v>874</v>
      </c>
      <c r="H171" s="111" t="s">
        <v>175</v>
      </c>
      <c r="I171" s="111" t="s">
        <v>2</v>
      </c>
      <c r="J171" s="113" t="s">
        <v>434</v>
      </c>
    </row>
    <row r="172" spans="1:10" ht="12.75">
      <c r="A172" s="114" t="s">
        <v>435</v>
      </c>
      <c r="B172" s="331" t="s">
        <v>242</v>
      </c>
      <c r="C172" s="331" t="s">
        <v>436</v>
      </c>
      <c r="D172" s="331" t="s">
        <v>436</v>
      </c>
      <c r="E172" s="331" t="s">
        <v>436</v>
      </c>
      <c r="F172" s="331" t="s">
        <v>436</v>
      </c>
      <c r="G172" s="331" t="s">
        <v>436</v>
      </c>
      <c r="H172" s="331" t="s">
        <v>881</v>
      </c>
      <c r="I172" s="331" t="s">
        <v>94</v>
      </c>
      <c r="J172" s="114"/>
    </row>
    <row r="173" spans="1:10" ht="12.75">
      <c r="A173" s="205"/>
      <c r="B173" s="203">
        <v>0</v>
      </c>
      <c r="C173" s="203">
        <v>0</v>
      </c>
      <c r="D173" s="203">
        <v>0</v>
      </c>
      <c r="E173" s="203">
        <v>8863</v>
      </c>
      <c r="F173" s="203">
        <v>8863</v>
      </c>
      <c r="G173" s="203">
        <v>8863</v>
      </c>
      <c r="H173" s="203">
        <v>4846</v>
      </c>
      <c r="I173" s="618">
        <f>IF(OR(H173=0,G173=0),"*",H173/G173)</f>
        <v>0.5467674602279138</v>
      </c>
      <c r="J173" s="497" t="s">
        <v>558</v>
      </c>
    </row>
    <row r="174" spans="1:10" ht="12.75">
      <c r="A174" s="73" t="s">
        <v>243</v>
      </c>
      <c r="B174" s="112">
        <f aca="true" t="shared" si="13" ref="B174:H174">SUM(B173)</f>
        <v>0</v>
      </c>
      <c r="C174" s="112">
        <f t="shared" si="13"/>
        <v>0</v>
      </c>
      <c r="D174" s="112">
        <f t="shared" si="13"/>
        <v>0</v>
      </c>
      <c r="E174" s="112">
        <f t="shared" si="13"/>
        <v>8863</v>
      </c>
      <c r="F174" s="112">
        <f t="shared" si="13"/>
        <v>8863</v>
      </c>
      <c r="G174" s="112">
        <f t="shared" si="13"/>
        <v>8863</v>
      </c>
      <c r="H174" s="112">
        <f t="shared" si="13"/>
        <v>4846</v>
      </c>
      <c r="I174" s="581">
        <f>IF(OR(H174=0,G174=0),"*",H174/G174)</f>
        <v>0.5467674602279138</v>
      </c>
      <c r="J174" s="73"/>
    </row>
    <row r="175" spans="8:9" ht="12.75">
      <c r="H175" s="332"/>
      <c r="I175" s="332"/>
    </row>
    <row r="176" spans="8:9" ht="12.75">
      <c r="H176" s="332"/>
      <c r="I176" s="332"/>
    </row>
    <row r="177" spans="8:9" ht="12.75">
      <c r="H177" s="332"/>
      <c r="I177" s="332"/>
    </row>
    <row r="178" spans="8:9" ht="12.75">
      <c r="H178" s="332"/>
      <c r="I178" s="332"/>
    </row>
    <row r="179" spans="8:9" ht="12.75">
      <c r="H179" s="332"/>
      <c r="I179" s="332"/>
    </row>
    <row r="180" spans="8:9" ht="12.75">
      <c r="H180" s="332"/>
      <c r="I180" s="332"/>
    </row>
    <row r="181" spans="8:9" ht="12.75">
      <c r="H181" s="332"/>
      <c r="I181" s="332"/>
    </row>
    <row r="182" spans="8:9" ht="12.75">
      <c r="H182" s="332"/>
      <c r="I182" s="332"/>
    </row>
    <row r="183" spans="8:9" ht="12.75">
      <c r="H183" s="332"/>
      <c r="I183" s="332"/>
    </row>
    <row r="184" spans="8:9" ht="12.75">
      <c r="H184" s="332"/>
      <c r="I184" s="332"/>
    </row>
    <row r="185" spans="8:9" ht="12.75">
      <c r="H185" s="332"/>
      <c r="I185" s="332"/>
    </row>
    <row r="186" spans="8:9" ht="12.75">
      <c r="H186" s="332"/>
      <c r="I186" s="332"/>
    </row>
    <row r="187" spans="8:9" ht="12.75">
      <c r="H187" s="332"/>
      <c r="I187" s="332"/>
    </row>
    <row r="188" spans="8:9" ht="12.75">
      <c r="H188" s="332"/>
      <c r="I188" s="332"/>
    </row>
    <row r="189" spans="8:9" ht="12.75">
      <c r="H189" s="332"/>
      <c r="I189" s="332"/>
    </row>
    <row r="190" spans="8:9" ht="12.75">
      <c r="H190" s="332"/>
      <c r="I190" s="332"/>
    </row>
    <row r="191" spans="8:9" ht="12.75">
      <c r="H191" s="332"/>
      <c r="I191" s="332"/>
    </row>
    <row r="192" spans="8:9" ht="12.75">
      <c r="H192" s="332"/>
      <c r="I192" s="332"/>
    </row>
    <row r="193" spans="8:9" ht="12.75">
      <c r="H193" s="332"/>
      <c r="I193" s="332"/>
    </row>
    <row r="194" spans="8:9" ht="12.75">
      <c r="H194" s="332"/>
      <c r="I194" s="332"/>
    </row>
    <row r="195" spans="8:9" ht="12.75">
      <c r="H195" s="332"/>
      <c r="I195" s="332"/>
    </row>
    <row r="196" spans="8:9" ht="12.75">
      <c r="H196" s="332"/>
      <c r="I196" s="332"/>
    </row>
    <row r="197" spans="8:9" ht="12.75">
      <c r="H197" s="332"/>
      <c r="I197" s="332"/>
    </row>
    <row r="198" spans="8:9" ht="12.75">
      <c r="H198" s="332"/>
      <c r="I198" s="332"/>
    </row>
    <row r="199" spans="8:9" ht="12.75">
      <c r="H199" s="332"/>
      <c r="I199" s="332"/>
    </row>
    <row r="200" spans="8:9" ht="12.75">
      <c r="H200" s="332"/>
      <c r="I200" s="332"/>
    </row>
    <row r="201" spans="8:9" ht="12.75">
      <c r="H201" s="332"/>
      <c r="I201" s="332"/>
    </row>
    <row r="202" spans="8:9" ht="12.75">
      <c r="H202" s="332"/>
      <c r="I202" s="332"/>
    </row>
    <row r="203" spans="8:9" ht="12.75">
      <c r="H203" s="332"/>
      <c r="I203" s="332"/>
    </row>
    <row r="204" spans="8:9" ht="12.75">
      <c r="H204" s="332"/>
      <c r="I204" s="332"/>
    </row>
    <row r="205" spans="8:9" ht="12.75">
      <c r="H205" s="332"/>
      <c r="I205" s="332"/>
    </row>
    <row r="206" spans="8:9" ht="12.75">
      <c r="H206" s="332"/>
      <c r="I206" s="332"/>
    </row>
    <row r="207" spans="8:9" ht="12.75">
      <c r="H207" s="332"/>
      <c r="I207" s="332"/>
    </row>
    <row r="208" spans="8:9" ht="12.75">
      <c r="H208" s="332"/>
      <c r="I208" s="332"/>
    </row>
    <row r="209" spans="8:9" ht="12.75">
      <c r="H209" s="332"/>
      <c r="I209" s="332"/>
    </row>
    <row r="210" spans="8:9" ht="12.75">
      <c r="H210" s="332"/>
      <c r="I210" s="332"/>
    </row>
    <row r="211" spans="8:9" ht="12.75">
      <c r="H211" s="332"/>
      <c r="I211" s="332"/>
    </row>
    <row r="212" spans="8:9" ht="12.75">
      <c r="H212" s="332"/>
      <c r="I212" s="332"/>
    </row>
    <row r="213" spans="8:9" ht="12.75">
      <c r="H213" s="332"/>
      <c r="I213" s="332"/>
    </row>
    <row r="214" spans="8:9" ht="12.75">
      <c r="H214" s="332"/>
      <c r="I214" s="332"/>
    </row>
    <row r="215" spans="8:9" ht="12.75">
      <c r="H215" s="332"/>
      <c r="I215" s="332"/>
    </row>
    <row r="216" spans="8:9" ht="12.75">
      <c r="H216" s="332"/>
      <c r="I216" s="332"/>
    </row>
    <row r="217" spans="8:9" ht="12.75">
      <c r="H217" s="332"/>
      <c r="I217" s="332"/>
    </row>
    <row r="218" spans="8:9" ht="12.75">
      <c r="H218" s="332"/>
      <c r="I218" s="332"/>
    </row>
    <row r="219" spans="8:9" ht="12.75">
      <c r="H219" s="332"/>
      <c r="I219" s="332"/>
    </row>
    <row r="220" spans="8:9" ht="12.75">
      <c r="H220" s="332"/>
      <c r="I220" s="332"/>
    </row>
    <row r="221" spans="8:9" ht="12.75">
      <c r="H221" s="332"/>
      <c r="I221" s="332"/>
    </row>
    <row r="222" spans="8:9" ht="12.75">
      <c r="H222" s="332"/>
      <c r="I222" s="332"/>
    </row>
    <row r="223" spans="8:9" ht="12.75">
      <c r="H223" s="332"/>
      <c r="I223" s="332"/>
    </row>
    <row r="224" spans="8:9" ht="12.75">
      <c r="H224" s="332"/>
      <c r="I224" s="332"/>
    </row>
    <row r="225" spans="8:9" ht="12.75">
      <c r="H225" s="332"/>
      <c r="I225" s="332"/>
    </row>
    <row r="226" spans="8:9" ht="12.75">
      <c r="H226" s="332"/>
      <c r="I226" s="332"/>
    </row>
    <row r="227" spans="8:9" ht="12.75">
      <c r="H227" s="332"/>
      <c r="I227" s="332"/>
    </row>
    <row r="228" spans="8:9" ht="12.75">
      <c r="H228" s="332"/>
      <c r="I228" s="332"/>
    </row>
    <row r="229" spans="8:9" ht="12.75">
      <c r="H229" s="332"/>
      <c r="I229" s="332"/>
    </row>
    <row r="230" spans="8:9" ht="12.75">
      <c r="H230" s="332"/>
      <c r="I230" s="332"/>
    </row>
    <row r="231" spans="8:9" ht="12.75">
      <c r="H231" s="332"/>
      <c r="I231" s="332"/>
    </row>
    <row r="232" spans="8:9" ht="12.75">
      <c r="H232" s="332"/>
      <c r="I232" s="332"/>
    </row>
    <row r="233" spans="8:9" ht="12.75">
      <c r="H233" s="332"/>
      <c r="I233" s="332"/>
    </row>
    <row r="234" spans="8:9" ht="12.75">
      <c r="H234" s="332"/>
      <c r="I234" s="332"/>
    </row>
    <row r="235" spans="8:9" ht="12.75">
      <c r="H235" s="332"/>
      <c r="I235" s="332"/>
    </row>
    <row r="236" spans="8:9" ht="12.75">
      <c r="H236" s="332"/>
      <c r="I236" s="332"/>
    </row>
    <row r="237" spans="8:9" ht="12.75">
      <c r="H237" s="332"/>
      <c r="I237" s="332"/>
    </row>
    <row r="238" spans="8:9" ht="12.75">
      <c r="H238" s="332"/>
      <c r="I238" s="332"/>
    </row>
    <row r="239" spans="8:9" ht="12.75">
      <c r="H239" s="332"/>
      <c r="I239" s="332"/>
    </row>
    <row r="240" spans="8:9" ht="12.75">
      <c r="H240" s="332"/>
      <c r="I240" s="332"/>
    </row>
    <row r="241" spans="8:9" ht="12.75">
      <c r="H241" s="332"/>
      <c r="I241" s="332"/>
    </row>
    <row r="242" spans="8:9" ht="12.75">
      <c r="H242" s="332"/>
      <c r="I242" s="332"/>
    </row>
    <row r="243" spans="8:9" ht="12.75">
      <c r="H243" s="332"/>
      <c r="I243" s="332"/>
    </row>
    <row r="244" spans="8:9" ht="12.75">
      <c r="H244" s="332"/>
      <c r="I244" s="332"/>
    </row>
    <row r="245" spans="8:9" ht="12.75">
      <c r="H245" s="332"/>
      <c r="I245" s="332"/>
    </row>
    <row r="246" spans="8:9" ht="12.75">
      <c r="H246" s="332"/>
      <c r="I246" s="332"/>
    </row>
    <row r="247" spans="8:9" ht="12.75">
      <c r="H247" s="332"/>
      <c r="I247" s="332"/>
    </row>
    <row r="248" spans="8:9" ht="12.75">
      <c r="H248" s="332"/>
      <c r="I248" s="332"/>
    </row>
    <row r="249" spans="8:9" ht="12.75">
      <c r="H249" s="332"/>
      <c r="I249" s="332"/>
    </row>
    <row r="250" spans="8:9" ht="12.75">
      <c r="H250" s="332"/>
      <c r="I250" s="332"/>
    </row>
    <row r="251" spans="8:9" ht="12.75">
      <c r="H251" s="332"/>
      <c r="I251" s="332"/>
    </row>
    <row r="252" spans="8:9" ht="12.75">
      <c r="H252" s="332"/>
      <c r="I252" s="332"/>
    </row>
    <row r="253" spans="8:9" ht="12.75">
      <c r="H253" s="332"/>
      <c r="I253" s="332"/>
    </row>
    <row r="254" spans="8:9" ht="12.75">
      <c r="H254" s="332"/>
      <c r="I254" s="332"/>
    </row>
    <row r="255" spans="8:9" ht="12.75">
      <c r="H255" s="332"/>
      <c r="I255" s="332"/>
    </row>
    <row r="256" spans="8:9" ht="12.75">
      <c r="H256" s="332"/>
      <c r="I256" s="332"/>
    </row>
    <row r="257" spans="8:9" ht="12.75">
      <c r="H257" s="332"/>
      <c r="I257" s="332"/>
    </row>
    <row r="258" spans="8:9" ht="12.75">
      <c r="H258" s="332"/>
      <c r="I258" s="332"/>
    </row>
    <row r="259" spans="8:9" ht="12.75">
      <c r="H259" s="332"/>
      <c r="I259" s="332"/>
    </row>
    <row r="260" spans="8:9" ht="12.75">
      <c r="H260" s="332"/>
      <c r="I260" s="332"/>
    </row>
    <row r="261" spans="8:9" ht="12.75">
      <c r="H261" s="332"/>
      <c r="I261" s="332"/>
    </row>
    <row r="262" spans="8:9" ht="12.75">
      <c r="H262" s="332"/>
      <c r="I262" s="332"/>
    </row>
    <row r="263" spans="8:9" ht="12.75">
      <c r="H263" s="332"/>
      <c r="I263" s="332"/>
    </row>
    <row r="264" spans="8:9" ht="12.75">
      <c r="H264" s="332"/>
      <c r="I264" s="332"/>
    </row>
    <row r="265" spans="8:9" ht="12.75">
      <c r="H265" s="332"/>
      <c r="I265" s="332"/>
    </row>
    <row r="266" spans="8:9" ht="12.75">
      <c r="H266" s="332"/>
      <c r="I266" s="332"/>
    </row>
    <row r="267" spans="8:9" ht="12.75">
      <c r="H267" s="332"/>
      <c r="I267" s="332"/>
    </row>
    <row r="268" spans="8:9" ht="12.75">
      <c r="H268" s="332"/>
      <c r="I268" s="332"/>
    </row>
    <row r="269" spans="8:9" ht="12.75">
      <c r="H269" s="332"/>
      <c r="I269" s="332"/>
    </row>
    <row r="270" spans="8:9" ht="12.75">
      <c r="H270" s="332"/>
      <c r="I270" s="332"/>
    </row>
    <row r="271" spans="8:9" ht="12.75">
      <c r="H271" s="332"/>
      <c r="I271" s="332"/>
    </row>
    <row r="272" spans="8:9" ht="12.75">
      <c r="H272" s="332"/>
      <c r="I272" s="332"/>
    </row>
    <row r="273" spans="8:9" ht="12.75">
      <c r="H273" s="332"/>
      <c r="I273" s="332"/>
    </row>
    <row r="274" spans="8:9" ht="12.75">
      <c r="H274" s="332"/>
      <c r="I274" s="332"/>
    </row>
    <row r="275" spans="8:9" ht="12.75">
      <c r="H275" s="332"/>
      <c r="I275" s="332"/>
    </row>
    <row r="276" spans="8:9" ht="12.75">
      <c r="H276" s="332"/>
      <c r="I276" s="332"/>
    </row>
    <row r="277" spans="8:9" ht="12.75">
      <c r="H277" s="332"/>
      <c r="I277" s="332"/>
    </row>
    <row r="278" spans="8:9" ht="12.75">
      <c r="H278" s="332"/>
      <c r="I278" s="332"/>
    </row>
    <row r="279" spans="8:9" ht="12.75">
      <c r="H279" s="332"/>
      <c r="I279" s="332"/>
    </row>
    <row r="280" spans="8:9" ht="12.75">
      <c r="H280" s="332"/>
      <c r="I280" s="332"/>
    </row>
    <row r="281" spans="8:9" ht="12.75">
      <c r="H281" s="332"/>
      <c r="I281" s="332"/>
    </row>
    <row r="282" spans="8:9" ht="12.75">
      <c r="H282" s="332"/>
      <c r="I282" s="332"/>
    </row>
    <row r="283" spans="8:9" ht="12.75">
      <c r="H283" s="332"/>
      <c r="I283" s="332"/>
    </row>
    <row r="284" spans="8:9" ht="12.75">
      <c r="H284" s="332"/>
      <c r="I284" s="332"/>
    </row>
    <row r="285" spans="8:9" ht="12.75">
      <c r="H285" s="332"/>
      <c r="I285" s="332"/>
    </row>
    <row r="286" spans="8:9" ht="12.75">
      <c r="H286" s="332"/>
      <c r="I286" s="332"/>
    </row>
    <row r="287" spans="8:9" ht="12.75">
      <c r="H287" s="332"/>
      <c r="I287" s="332"/>
    </row>
    <row r="288" spans="8:9" ht="12.75">
      <c r="H288" s="332"/>
      <c r="I288" s="332"/>
    </row>
    <row r="289" spans="8:9" ht="12.75">
      <c r="H289" s="332"/>
      <c r="I289" s="332"/>
    </row>
    <row r="290" spans="8:9" ht="12.75">
      <c r="H290" s="332"/>
      <c r="I290" s="332"/>
    </row>
    <row r="291" spans="8:9" ht="12.75">
      <c r="H291" s="332"/>
      <c r="I291" s="332"/>
    </row>
    <row r="292" spans="8:9" ht="12.75">
      <c r="H292" s="332"/>
      <c r="I292" s="332"/>
    </row>
    <row r="293" spans="8:9" ht="12.75">
      <c r="H293" s="332"/>
      <c r="I293" s="332"/>
    </row>
    <row r="294" spans="8:9" ht="12.75">
      <c r="H294" s="332"/>
      <c r="I294" s="332"/>
    </row>
    <row r="295" spans="8:9" ht="12.75">
      <c r="H295" s="332"/>
      <c r="I295" s="332"/>
    </row>
    <row r="296" spans="8:9" ht="12.75">
      <c r="H296" s="332"/>
      <c r="I296" s="332"/>
    </row>
    <row r="297" spans="8:9" ht="12.75">
      <c r="H297" s="332"/>
      <c r="I297" s="332"/>
    </row>
    <row r="298" spans="8:9" ht="12.75">
      <c r="H298" s="332"/>
      <c r="I298" s="332"/>
    </row>
    <row r="299" spans="8:9" ht="12.75">
      <c r="H299" s="332"/>
      <c r="I299" s="332"/>
    </row>
    <row r="300" spans="8:9" ht="12.75">
      <c r="H300" s="332"/>
      <c r="I300" s="332"/>
    </row>
    <row r="301" spans="8:9" ht="12.75">
      <c r="H301" s="332"/>
      <c r="I301" s="332"/>
    </row>
    <row r="302" spans="8:9" ht="12.75">
      <c r="H302" s="332"/>
      <c r="I302" s="332"/>
    </row>
    <row r="303" spans="8:9" ht="12.75">
      <c r="H303" s="332"/>
      <c r="I303" s="332"/>
    </row>
    <row r="304" spans="8:9" ht="12.75">
      <c r="H304" s="332"/>
      <c r="I304" s="332"/>
    </row>
    <row r="305" spans="8:9" ht="12.75">
      <c r="H305" s="332"/>
      <c r="I305" s="332"/>
    </row>
    <row r="306" spans="8:9" ht="12.75">
      <c r="H306" s="332"/>
      <c r="I306" s="332"/>
    </row>
    <row r="307" spans="8:9" ht="12.75">
      <c r="H307" s="332"/>
      <c r="I307" s="332"/>
    </row>
    <row r="308" spans="8:9" ht="12.75">
      <c r="H308" s="332"/>
      <c r="I308" s="332"/>
    </row>
    <row r="309" spans="8:9" ht="12.75">
      <c r="H309" s="332"/>
      <c r="I309" s="332"/>
    </row>
    <row r="310" spans="8:9" ht="12.75">
      <c r="H310" s="332"/>
      <c r="I310" s="332"/>
    </row>
    <row r="311" spans="8:9" ht="12.75">
      <c r="H311" s="332"/>
      <c r="I311" s="332"/>
    </row>
    <row r="312" spans="8:9" ht="12.75">
      <c r="H312" s="332"/>
      <c r="I312" s="332"/>
    </row>
    <row r="313" spans="8:9" ht="12.75">
      <c r="H313" s="332"/>
      <c r="I313" s="332"/>
    </row>
    <row r="314" spans="8:9" ht="12.75">
      <c r="H314" s="332"/>
      <c r="I314" s="332"/>
    </row>
    <row r="315" spans="8:9" ht="12.75">
      <c r="H315" s="332"/>
      <c r="I315" s="332"/>
    </row>
    <row r="316" spans="8:9" ht="12.75">
      <c r="H316" s="332"/>
      <c r="I316" s="332"/>
    </row>
    <row r="317" spans="8:9" ht="12.75">
      <c r="H317" s="332"/>
      <c r="I317" s="332"/>
    </row>
    <row r="1569" ht="12.75">
      <c r="H1569" t="s">
        <v>181</v>
      </c>
    </row>
  </sheetData>
  <sheetProtection/>
  <printOptions/>
  <pageMargins left="0" right="0" top="0.3937007874015748" bottom="0.3937007874015748" header="0" footer="0"/>
  <pageSetup horizontalDpi="600" verticalDpi="600" orientation="landscape" paperSize="9" r:id="rId3"/>
  <headerFooter alignWithMargins="0">
    <oddFooter>&amp;CStránka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91"/>
  <sheetViews>
    <sheetView zoomScalePageLayoutView="0" workbookViewId="0" topLeftCell="A1">
      <selection activeCell="A20" sqref="A20:A21"/>
    </sheetView>
  </sheetViews>
  <sheetFormatPr defaultColWidth="9.140625" defaultRowHeight="12.75"/>
  <cols>
    <col min="1" max="1" width="32.57421875" style="0" customWidth="1"/>
    <col min="2" max="2" width="7.7109375" style="0" customWidth="1"/>
    <col min="3" max="8" width="9.28125" style="0" customWidth="1"/>
    <col min="9" max="9" width="6.7109375" style="0" customWidth="1"/>
    <col min="10" max="10" width="42.7109375" style="0" customWidth="1"/>
  </cols>
  <sheetData>
    <row r="1" spans="1:11" ht="18" customHeight="1">
      <c r="A1" s="346" t="s">
        <v>882</v>
      </c>
      <c r="B1" s="346"/>
      <c r="C1" s="346"/>
      <c r="D1" s="346"/>
      <c r="E1" s="346"/>
      <c r="F1" s="346"/>
      <c r="G1" s="346"/>
      <c r="I1" s="428"/>
      <c r="J1" s="693">
        <f>H89+H166+H174+H181+H260+H355+H417+H434+H446+H456+H477+H495+H527+H555</f>
        <v>109666.03</v>
      </c>
      <c r="K1" s="428"/>
    </row>
    <row r="2" spans="1:10" ht="19.5" customHeight="1">
      <c r="A2" s="430" t="s">
        <v>238</v>
      </c>
      <c r="B2" s="592"/>
      <c r="C2" s="592"/>
      <c r="D2" s="592"/>
      <c r="E2" s="592"/>
      <c r="F2" s="592"/>
      <c r="G2" s="592"/>
      <c r="H2" s="592" t="s">
        <v>559</v>
      </c>
      <c r="J2" s="428"/>
    </row>
    <row r="3" spans="1:10" ht="19.5" customHeight="1">
      <c r="A3" s="430"/>
      <c r="B3" s="592"/>
      <c r="C3" s="592"/>
      <c r="D3" s="592"/>
      <c r="E3" s="592"/>
      <c r="F3" s="592"/>
      <c r="G3" s="592"/>
      <c r="H3" s="592"/>
      <c r="J3" s="428"/>
    </row>
    <row r="4" ht="4.5" customHeight="1"/>
    <row r="5" spans="1:7" ht="19.5" thickBot="1">
      <c r="A5" s="3" t="s">
        <v>560</v>
      </c>
      <c r="B5" s="3"/>
      <c r="C5" s="3"/>
      <c r="D5" s="3"/>
      <c r="E5" s="3"/>
      <c r="F5" s="3"/>
      <c r="G5" s="3"/>
    </row>
    <row r="6" spans="1:10" ht="12.75">
      <c r="A6" s="113" t="s">
        <v>561</v>
      </c>
      <c r="B6" s="111" t="s">
        <v>430</v>
      </c>
      <c r="C6" s="111" t="s">
        <v>562</v>
      </c>
      <c r="D6" s="111" t="s">
        <v>563</v>
      </c>
      <c r="E6" s="111" t="s">
        <v>564</v>
      </c>
      <c r="F6" s="111" t="s">
        <v>873</v>
      </c>
      <c r="G6" s="111" t="s">
        <v>894</v>
      </c>
      <c r="H6" s="111" t="s">
        <v>175</v>
      </c>
      <c r="I6" s="111" t="s">
        <v>2</v>
      </c>
      <c r="J6" s="113" t="s">
        <v>434</v>
      </c>
    </row>
    <row r="7" spans="1:10" ht="13.5" thickBot="1">
      <c r="A7" s="114" t="s">
        <v>435</v>
      </c>
      <c r="B7" s="331" t="s">
        <v>242</v>
      </c>
      <c r="C7" s="331" t="s">
        <v>242</v>
      </c>
      <c r="D7" s="331" t="s">
        <v>242</v>
      </c>
      <c r="E7" s="331" t="s">
        <v>242</v>
      </c>
      <c r="F7" s="331" t="s">
        <v>242</v>
      </c>
      <c r="G7" s="331" t="s">
        <v>242</v>
      </c>
      <c r="H7" s="331" t="s">
        <v>881</v>
      </c>
      <c r="I7" s="331" t="s">
        <v>94</v>
      </c>
      <c r="J7" s="114"/>
    </row>
    <row r="8" spans="1:10" ht="12.75">
      <c r="A8" s="155" t="s">
        <v>565</v>
      </c>
      <c r="B8" s="159">
        <v>124</v>
      </c>
      <c r="C8" s="159">
        <v>124</v>
      </c>
      <c r="D8" s="159">
        <v>124</v>
      </c>
      <c r="E8" s="159">
        <v>124</v>
      </c>
      <c r="F8" s="159">
        <v>124</v>
      </c>
      <c r="G8" s="159">
        <v>124</v>
      </c>
      <c r="H8" s="159">
        <v>137</v>
      </c>
      <c r="I8" s="593">
        <f>IF(OR(H8=0,G8=0),"*",H8/G8)</f>
        <v>1.1048387096774193</v>
      </c>
      <c r="J8" s="160" t="s">
        <v>566</v>
      </c>
    </row>
    <row r="9" spans="1:10" ht="12.75">
      <c r="A9" s="109" t="s">
        <v>565</v>
      </c>
      <c r="B9" s="161">
        <v>2800</v>
      </c>
      <c r="C9" s="161">
        <v>2800</v>
      </c>
      <c r="D9" s="161">
        <v>2800</v>
      </c>
      <c r="E9" s="161">
        <v>2800</v>
      </c>
      <c r="F9" s="161">
        <v>2920</v>
      </c>
      <c r="G9" s="161">
        <v>2920</v>
      </c>
      <c r="H9" s="161">
        <v>2897</v>
      </c>
      <c r="I9" s="593">
        <f aca="true" t="shared" si="0" ref="I9:I72">IF(OR(H9=0,G9=0),"*",H9/G9)</f>
        <v>0.9921232876712329</v>
      </c>
      <c r="J9" s="162" t="s">
        <v>567</v>
      </c>
    </row>
    <row r="10" spans="1:10" ht="12.75">
      <c r="A10" s="109" t="s">
        <v>565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593" t="str">
        <f t="shared" si="0"/>
        <v>*</v>
      </c>
      <c r="J10" s="162" t="s">
        <v>472</v>
      </c>
    </row>
    <row r="11" spans="1:10" ht="12.75">
      <c r="A11" s="109" t="s">
        <v>565</v>
      </c>
      <c r="B11" s="161">
        <v>1020</v>
      </c>
      <c r="C11" s="161">
        <v>1020</v>
      </c>
      <c r="D11" s="161">
        <v>1020</v>
      </c>
      <c r="E11" s="161">
        <v>1020</v>
      </c>
      <c r="F11" s="161">
        <v>1020</v>
      </c>
      <c r="G11" s="161">
        <v>1020</v>
      </c>
      <c r="H11" s="161">
        <v>1001</v>
      </c>
      <c r="I11" s="593">
        <f t="shared" si="0"/>
        <v>0.9813725490196078</v>
      </c>
      <c r="J11" s="163" t="s">
        <v>568</v>
      </c>
    </row>
    <row r="12" spans="1:10" ht="12.75">
      <c r="A12" s="109" t="s">
        <v>565</v>
      </c>
      <c r="B12" s="165">
        <v>2158</v>
      </c>
      <c r="C12" s="165">
        <v>2158</v>
      </c>
      <c r="D12" s="165">
        <v>2158</v>
      </c>
      <c r="E12" s="165">
        <v>2158</v>
      </c>
      <c r="F12" s="165">
        <v>2158</v>
      </c>
      <c r="G12" s="165">
        <v>2158</v>
      </c>
      <c r="H12" s="165">
        <v>2316</v>
      </c>
      <c r="I12" s="593">
        <f t="shared" si="0"/>
        <v>1.0732159406858202</v>
      </c>
      <c r="J12" s="166" t="s">
        <v>476</v>
      </c>
    </row>
    <row r="13" spans="1:10" ht="12.75">
      <c r="A13" s="109" t="s">
        <v>565</v>
      </c>
      <c r="B13" s="161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593" t="str">
        <f t="shared" si="0"/>
        <v>*</v>
      </c>
      <c r="J13" s="163" t="s">
        <v>569</v>
      </c>
    </row>
    <row r="14" spans="1:10" ht="12.75">
      <c r="A14" s="109" t="s">
        <v>565</v>
      </c>
      <c r="B14" s="161">
        <v>98</v>
      </c>
      <c r="C14" s="161">
        <v>98</v>
      </c>
      <c r="D14" s="161">
        <v>98</v>
      </c>
      <c r="E14" s="161">
        <v>98</v>
      </c>
      <c r="F14" s="161">
        <v>68</v>
      </c>
      <c r="G14" s="161">
        <v>68</v>
      </c>
      <c r="H14" s="161">
        <v>63</v>
      </c>
      <c r="I14" s="593">
        <f t="shared" si="0"/>
        <v>0.9264705882352942</v>
      </c>
      <c r="J14" s="163" t="s">
        <v>570</v>
      </c>
    </row>
    <row r="15" spans="1:10" ht="12.75">
      <c r="A15" s="109" t="s">
        <v>565</v>
      </c>
      <c r="B15" s="161">
        <v>1930</v>
      </c>
      <c r="C15" s="161">
        <v>1930</v>
      </c>
      <c r="D15" s="161">
        <v>1930</v>
      </c>
      <c r="E15" s="161">
        <v>1930</v>
      </c>
      <c r="F15" s="161">
        <v>1930</v>
      </c>
      <c r="G15" s="161">
        <v>1930</v>
      </c>
      <c r="H15" s="161">
        <v>1972</v>
      </c>
      <c r="I15" s="593">
        <f t="shared" si="0"/>
        <v>1.021761658031088</v>
      </c>
      <c r="J15" s="163" t="s">
        <v>571</v>
      </c>
    </row>
    <row r="16" spans="1:10" ht="12.75">
      <c r="A16" s="109" t="s">
        <v>565</v>
      </c>
      <c r="B16" s="161">
        <v>130</v>
      </c>
      <c r="C16" s="161">
        <v>130</v>
      </c>
      <c r="D16" s="161">
        <v>130</v>
      </c>
      <c r="E16" s="161">
        <v>130</v>
      </c>
      <c r="F16" s="161">
        <v>130</v>
      </c>
      <c r="G16" s="161">
        <v>130</v>
      </c>
      <c r="H16" s="161">
        <v>124</v>
      </c>
      <c r="I16" s="593">
        <f t="shared" si="0"/>
        <v>0.9538461538461539</v>
      </c>
      <c r="J16" s="163" t="s">
        <v>572</v>
      </c>
    </row>
    <row r="17" spans="1:10" ht="12.75">
      <c r="A17" s="109" t="s">
        <v>573</v>
      </c>
      <c r="B17" s="161">
        <v>13</v>
      </c>
      <c r="C17" s="161">
        <v>13</v>
      </c>
      <c r="D17" s="161">
        <v>13</v>
      </c>
      <c r="E17" s="161">
        <v>13</v>
      </c>
      <c r="F17" s="161">
        <v>13</v>
      </c>
      <c r="G17" s="161">
        <v>13</v>
      </c>
      <c r="H17" s="161">
        <v>13</v>
      </c>
      <c r="I17" s="593">
        <f t="shared" si="0"/>
        <v>1</v>
      </c>
      <c r="J17" s="163" t="s">
        <v>574</v>
      </c>
    </row>
    <row r="18" spans="1:10" ht="12.75">
      <c r="A18" s="109" t="s">
        <v>573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593" t="str">
        <f t="shared" si="0"/>
        <v>*</v>
      </c>
      <c r="J18" s="163" t="s">
        <v>575</v>
      </c>
    </row>
    <row r="19" spans="1:10" ht="12.75">
      <c r="A19" s="109" t="s">
        <v>573</v>
      </c>
      <c r="B19" s="161">
        <v>13</v>
      </c>
      <c r="C19" s="161">
        <v>13</v>
      </c>
      <c r="D19" s="161">
        <v>13</v>
      </c>
      <c r="E19" s="161">
        <v>13</v>
      </c>
      <c r="F19" s="161">
        <v>13</v>
      </c>
      <c r="G19" s="161">
        <v>13</v>
      </c>
      <c r="H19" s="161">
        <v>10</v>
      </c>
      <c r="I19" s="593">
        <f t="shared" si="0"/>
        <v>0.7692307692307693</v>
      </c>
      <c r="J19" s="163" t="s">
        <v>576</v>
      </c>
    </row>
    <row r="20" spans="1:10" ht="12.75">
      <c r="A20" s="158" t="s">
        <v>573</v>
      </c>
      <c r="B20" s="159">
        <v>43</v>
      </c>
      <c r="C20" s="159">
        <v>43</v>
      </c>
      <c r="D20" s="159">
        <v>43</v>
      </c>
      <c r="E20" s="159">
        <v>43</v>
      </c>
      <c r="F20" s="159">
        <v>43</v>
      </c>
      <c r="G20" s="159">
        <v>43</v>
      </c>
      <c r="H20" s="159">
        <v>38</v>
      </c>
      <c r="I20" s="593">
        <f t="shared" si="0"/>
        <v>0.8837209302325582</v>
      </c>
      <c r="J20" s="160" t="s">
        <v>597</v>
      </c>
    </row>
    <row r="21" spans="1:10" ht="12.75">
      <c r="A21" s="109" t="s">
        <v>573</v>
      </c>
      <c r="B21" s="161">
        <v>0</v>
      </c>
      <c r="C21" s="161">
        <v>0</v>
      </c>
      <c r="D21" s="161">
        <v>0</v>
      </c>
      <c r="E21" s="161">
        <v>0</v>
      </c>
      <c r="F21" s="161">
        <v>9</v>
      </c>
      <c r="G21" s="161">
        <v>9</v>
      </c>
      <c r="H21" s="161">
        <v>6</v>
      </c>
      <c r="I21" s="593">
        <f t="shared" si="0"/>
        <v>0.6666666666666666</v>
      </c>
      <c r="J21" s="163" t="s">
        <v>577</v>
      </c>
    </row>
    <row r="22" spans="1:10" ht="12.75">
      <c r="A22" s="109" t="s">
        <v>573</v>
      </c>
      <c r="B22" s="161">
        <v>0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593" t="str">
        <f t="shared" si="0"/>
        <v>*</v>
      </c>
      <c r="J22" s="163" t="s">
        <v>578</v>
      </c>
    </row>
    <row r="23" spans="1:10" ht="12.75">
      <c r="A23" s="168" t="s">
        <v>579</v>
      </c>
      <c r="B23" s="161">
        <v>0</v>
      </c>
      <c r="C23" s="161">
        <v>0</v>
      </c>
      <c r="D23" s="161">
        <v>0</v>
      </c>
      <c r="E23" s="161">
        <v>67</v>
      </c>
      <c r="F23" s="161">
        <v>23</v>
      </c>
      <c r="G23" s="161">
        <v>23</v>
      </c>
      <c r="H23" s="161">
        <v>21</v>
      </c>
      <c r="I23" s="593">
        <f t="shared" si="0"/>
        <v>0.9130434782608695</v>
      </c>
      <c r="J23" s="163" t="s">
        <v>580</v>
      </c>
    </row>
    <row r="24" spans="1:10" ht="12.75">
      <c r="A24" s="109" t="s">
        <v>573</v>
      </c>
      <c r="B24" s="161">
        <v>190</v>
      </c>
      <c r="C24" s="161">
        <v>190</v>
      </c>
      <c r="D24" s="161">
        <v>190</v>
      </c>
      <c r="E24" s="161">
        <v>190</v>
      </c>
      <c r="F24" s="161">
        <v>150</v>
      </c>
      <c r="G24" s="161">
        <v>150</v>
      </c>
      <c r="H24" s="161">
        <v>149</v>
      </c>
      <c r="I24" s="593">
        <f t="shared" si="0"/>
        <v>0.9933333333333333</v>
      </c>
      <c r="J24" s="163" t="s">
        <v>581</v>
      </c>
    </row>
    <row r="25" spans="1:10" ht="12.75">
      <c r="A25" s="167" t="s">
        <v>582</v>
      </c>
      <c r="B25" s="161">
        <v>0</v>
      </c>
      <c r="C25" s="161">
        <v>0</v>
      </c>
      <c r="D25" s="161">
        <v>0</v>
      </c>
      <c r="E25" s="161">
        <v>26</v>
      </c>
      <c r="F25" s="161">
        <v>26</v>
      </c>
      <c r="G25" s="161">
        <v>26</v>
      </c>
      <c r="H25" s="161">
        <v>0</v>
      </c>
      <c r="I25" s="593" t="str">
        <f t="shared" si="0"/>
        <v>*</v>
      </c>
      <c r="J25" s="163" t="s">
        <v>583</v>
      </c>
    </row>
    <row r="26" spans="1:10" ht="12.75">
      <c r="A26" s="109" t="s">
        <v>573</v>
      </c>
      <c r="B26" s="161">
        <v>36</v>
      </c>
      <c r="C26" s="161">
        <v>36</v>
      </c>
      <c r="D26" s="161">
        <v>36</v>
      </c>
      <c r="E26" s="161">
        <v>36</v>
      </c>
      <c r="F26" s="161">
        <v>26</v>
      </c>
      <c r="G26" s="161">
        <v>26</v>
      </c>
      <c r="H26" s="161">
        <v>27</v>
      </c>
      <c r="I26" s="593">
        <f t="shared" si="0"/>
        <v>1.0384615384615385</v>
      </c>
      <c r="J26" s="163" t="s">
        <v>584</v>
      </c>
    </row>
    <row r="27" spans="1:10" ht="12.75">
      <c r="A27" s="109" t="s">
        <v>573</v>
      </c>
      <c r="B27" s="161">
        <v>0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61">
        <v>0</v>
      </c>
      <c r="I27" s="593" t="str">
        <f t="shared" si="0"/>
        <v>*</v>
      </c>
      <c r="J27" s="163" t="s">
        <v>585</v>
      </c>
    </row>
    <row r="28" spans="1:10" ht="12.75">
      <c r="A28" s="109" t="s">
        <v>573</v>
      </c>
      <c r="B28" s="161">
        <v>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593" t="str">
        <f t="shared" si="0"/>
        <v>*</v>
      </c>
      <c r="J28" s="163" t="s">
        <v>586</v>
      </c>
    </row>
    <row r="29" spans="1:10" ht="12.75">
      <c r="A29" s="109" t="s">
        <v>573</v>
      </c>
      <c r="B29" s="161">
        <v>15</v>
      </c>
      <c r="C29" s="161">
        <v>15</v>
      </c>
      <c r="D29" s="161">
        <v>15</v>
      </c>
      <c r="E29" s="161">
        <v>15</v>
      </c>
      <c r="F29" s="161">
        <v>15</v>
      </c>
      <c r="G29" s="161">
        <v>15</v>
      </c>
      <c r="H29" s="161">
        <v>14</v>
      </c>
      <c r="I29" s="593">
        <f t="shared" si="0"/>
        <v>0.9333333333333333</v>
      </c>
      <c r="J29" s="163" t="s">
        <v>587</v>
      </c>
    </row>
    <row r="30" spans="1:10" ht="12.75">
      <c r="A30" s="109" t="s">
        <v>573</v>
      </c>
      <c r="B30" s="161">
        <v>12</v>
      </c>
      <c r="C30" s="161">
        <v>12</v>
      </c>
      <c r="D30" s="161">
        <v>12</v>
      </c>
      <c r="E30" s="161">
        <v>12</v>
      </c>
      <c r="F30" s="161">
        <v>12</v>
      </c>
      <c r="G30" s="161">
        <v>12</v>
      </c>
      <c r="H30" s="161">
        <v>12</v>
      </c>
      <c r="I30" s="593">
        <f t="shared" si="0"/>
        <v>1</v>
      </c>
      <c r="J30" s="163" t="s">
        <v>475</v>
      </c>
    </row>
    <row r="31" spans="1:10" ht="12.75">
      <c r="A31" s="109" t="s">
        <v>573</v>
      </c>
      <c r="B31" s="161">
        <v>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6</v>
      </c>
      <c r="I31" s="593" t="str">
        <f t="shared" si="0"/>
        <v>*</v>
      </c>
      <c r="J31" s="163" t="s">
        <v>588</v>
      </c>
    </row>
    <row r="32" spans="1:10" ht="12.75">
      <c r="A32" s="109" t="s">
        <v>573</v>
      </c>
      <c r="B32" s="161">
        <v>39</v>
      </c>
      <c r="C32" s="161">
        <v>39</v>
      </c>
      <c r="D32" s="161">
        <v>39</v>
      </c>
      <c r="E32" s="161">
        <v>39</v>
      </c>
      <c r="F32" s="161">
        <v>39</v>
      </c>
      <c r="G32" s="161">
        <v>39</v>
      </c>
      <c r="H32" s="161">
        <v>35</v>
      </c>
      <c r="I32" s="593">
        <f t="shared" si="0"/>
        <v>0.8974358974358975</v>
      </c>
      <c r="J32" s="163" t="s">
        <v>589</v>
      </c>
    </row>
    <row r="33" spans="1:10" ht="12.75">
      <c r="A33" s="109" t="s">
        <v>573</v>
      </c>
      <c r="B33" s="161">
        <v>22</v>
      </c>
      <c r="C33" s="161">
        <v>22</v>
      </c>
      <c r="D33" s="161">
        <v>22</v>
      </c>
      <c r="E33" s="161">
        <v>22</v>
      </c>
      <c r="F33" s="161">
        <v>22</v>
      </c>
      <c r="G33" s="161">
        <v>22</v>
      </c>
      <c r="H33" s="161">
        <v>14</v>
      </c>
      <c r="I33" s="593">
        <f t="shared" si="0"/>
        <v>0.6363636363636364</v>
      </c>
      <c r="J33" s="163" t="s">
        <v>478</v>
      </c>
    </row>
    <row r="34" spans="1:10" ht="12.75">
      <c r="A34" s="109" t="s">
        <v>573</v>
      </c>
      <c r="B34" s="161">
        <v>0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56</v>
      </c>
      <c r="I34" s="593" t="str">
        <f t="shared" si="0"/>
        <v>*</v>
      </c>
      <c r="J34" s="163" t="s">
        <v>569</v>
      </c>
    </row>
    <row r="35" spans="1:10" ht="12.75">
      <c r="A35" s="109" t="s">
        <v>573</v>
      </c>
      <c r="B35" s="161">
        <v>0</v>
      </c>
      <c r="C35" s="161">
        <v>0</v>
      </c>
      <c r="D35" s="161">
        <v>0</v>
      </c>
      <c r="E35" s="161">
        <v>0</v>
      </c>
      <c r="F35" s="161">
        <v>13</v>
      </c>
      <c r="G35" s="161">
        <v>13</v>
      </c>
      <c r="H35" s="161">
        <v>13</v>
      </c>
      <c r="I35" s="593">
        <f t="shared" si="0"/>
        <v>1</v>
      </c>
      <c r="J35" s="163" t="s">
        <v>570</v>
      </c>
    </row>
    <row r="36" spans="1:10" ht="12.75">
      <c r="A36" s="109" t="s">
        <v>573</v>
      </c>
      <c r="B36" s="161">
        <v>33</v>
      </c>
      <c r="C36" s="161">
        <v>33</v>
      </c>
      <c r="D36" s="161">
        <v>33</v>
      </c>
      <c r="E36" s="161">
        <v>33</v>
      </c>
      <c r="F36" s="161">
        <v>33</v>
      </c>
      <c r="G36" s="161">
        <v>33</v>
      </c>
      <c r="H36" s="161">
        <v>33</v>
      </c>
      <c r="I36" s="593">
        <f t="shared" si="0"/>
        <v>1</v>
      </c>
      <c r="J36" s="163" t="s">
        <v>590</v>
      </c>
    </row>
    <row r="37" spans="1:10" ht="12.75">
      <c r="A37" s="168" t="s">
        <v>591</v>
      </c>
      <c r="B37" s="161">
        <v>0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  <c r="H37" s="161">
        <v>4</v>
      </c>
      <c r="I37" s="593" t="str">
        <f t="shared" si="0"/>
        <v>*</v>
      </c>
      <c r="J37" s="163" t="s">
        <v>578</v>
      </c>
    </row>
    <row r="38" spans="1:10" ht="12.75">
      <c r="A38" s="109" t="s">
        <v>573</v>
      </c>
      <c r="B38" s="161">
        <v>0</v>
      </c>
      <c r="C38" s="161">
        <v>0</v>
      </c>
      <c r="D38" s="161">
        <v>0</v>
      </c>
      <c r="E38" s="161">
        <v>0</v>
      </c>
      <c r="F38" s="161">
        <v>0</v>
      </c>
      <c r="G38" s="161">
        <v>0</v>
      </c>
      <c r="H38" s="161">
        <v>2</v>
      </c>
      <c r="I38" s="593" t="str">
        <f t="shared" si="0"/>
        <v>*</v>
      </c>
      <c r="J38" s="163" t="s">
        <v>472</v>
      </c>
    </row>
    <row r="39" spans="1:10" ht="12.75">
      <c r="A39" s="168" t="s">
        <v>592</v>
      </c>
      <c r="B39" s="161">
        <v>1000</v>
      </c>
      <c r="C39" s="161">
        <v>1000</v>
      </c>
      <c r="D39" s="161">
        <v>1000</v>
      </c>
      <c r="E39" s="161">
        <v>933</v>
      </c>
      <c r="F39" s="161">
        <v>977</v>
      </c>
      <c r="G39" s="161">
        <v>977</v>
      </c>
      <c r="H39" s="161">
        <v>1002</v>
      </c>
      <c r="I39" s="593">
        <f t="shared" si="0"/>
        <v>1.0255885363357216</v>
      </c>
      <c r="J39" s="163" t="s">
        <v>580</v>
      </c>
    </row>
    <row r="40" spans="1:10" ht="12.75">
      <c r="A40" s="109" t="s">
        <v>573</v>
      </c>
      <c r="B40" s="161">
        <v>0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593" t="str">
        <f t="shared" si="0"/>
        <v>*</v>
      </c>
      <c r="J40" s="163" t="s">
        <v>588</v>
      </c>
    </row>
    <row r="41" spans="1:10" ht="12.75">
      <c r="A41" s="168" t="s">
        <v>593</v>
      </c>
      <c r="B41" s="161">
        <v>0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593" t="str">
        <f t="shared" si="0"/>
        <v>*</v>
      </c>
      <c r="J41" s="163" t="s">
        <v>574</v>
      </c>
    </row>
    <row r="42" spans="1:10" ht="12.75">
      <c r="A42" s="168" t="s">
        <v>593</v>
      </c>
      <c r="B42" s="161">
        <v>0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593" t="str">
        <f t="shared" si="0"/>
        <v>*</v>
      </c>
      <c r="J42" s="163" t="s">
        <v>594</v>
      </c>
    </row>
    <row r="43" spans="1:10" ht="12.75">
      <c r="A43" s="168" t="s">
        <v>593</v>
      </c>
      <c r="B43" s="161">
        <v>0</v>
      </c>
      <c r="C43" s="161">
        <v>0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593" t="str">
        <f t="shared" si="0"/>
        <v>*</v>
      </c>
      <c r="J43" s="163" t="s">
        <v>595</v>
      </c>
    </row>
    <row r="44" spans="1:10" ht="12.75">
      <c r="A44" s="168" t="s">
        <v>593</v>
      </c>
      <c r="B44" s="161">
        <v>35</v>
      </c>
      <c r="C44" s="161">
        <v>35</v>
      </c>
      <c r="D44" s="161">
        <v>35</v>
      </c>
      <c r="E44" s="161">
        <v>35</v>
      </c>
      <c r="F44" s="161">
        <v>35</v>
      </c>
      <c r="G44" s="161">
        <v>35</v>
      </c>
      <c r="H44" s="161">
        <v>38</v>
      </c>
      <c r="I44" s="593">
        <f t="shared" si="0"/>
        <v>1.0857142857142856</v>
      </c>
      <c r="J44" s="163" t="s">
        <v>596</v>
      </c>
    </row>
    <row r="45" spans="1:10" ht="12.75">
      <c r="A45" s="168" t="s">
        <v>593</v>
      </c>
      <c r="B45" s="161">
        <v>11</v>
      </c>
      <c r="C45" s="161">
        <v>11</v>
      </c>
      <c r="D45" s="161">
        <v>11</v>
      </c>
      <c r="E45" s="161">
        <v>11</v>
      </c>
      <c r="F45" s="161">
        <v>11</v>
      </c>
      <c r="G45" s="161">
        <v>11</v>
      </c>
      <c r="H45" s="161">
        <v>10</v>
      </c>
      <c r="I45" s="593">
        <f t="shared" si="0"/>
        <v>0.9090909090909091</v>
      </c>
      <c r="J45" s="163" t="s">
        <v>597</v>
      </c>
    </row>
    <row r="46" spans="1:10" ht="12.75">
      <c r="A46" s="168" t="s">
        <v>593</v>
      </c>
      <c r="B46" s="161">
        <v>0</v>
      </c>
      <c r="C46" s="161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593" t="str">
        <f t="shared" si="0"/>
        <v>*</v>
      </c>
      <c r="J46" s="163" t="s">
        <v>577</v>
      </c>
    </row>
    <row r="47" spans="1:10" ht="12.75">
      <c r="A47" s="168" t="s">
        <v>593</v>
      </c>
      <c r="B47" s="161">
        <v>0</v>
      </c>
      <c r="C47" s="161">
        <v>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593" t="str">
        <f t="shared" si="0"/>
        <v>*</v>
      </c>
      <c r="J47" s="163" t="s">
        <v>578</v>
      </c>
    </row>
    <row r="48" spans="1:10" ht="12.75">
      <c r="A48" s="168" t="s">
        <v>593</v>
      </c>
      <c r="B48" s="161">
        <v>260</v>
      </c>
      <c r="C48" s="161">
        <v>260</v>
      </c>
      <c r="D48" s="161">
        <v>260</v>
      </c>
      <c r="E48" s="161">
        <v>260</v>
      </c>
      <c r="F48" s="161">
        <v>260</v>
      </c>
      <c r="G48" s="161">
        <v>260</v>
      </c>
      <c r="H48" s="161">
        <v>219</v>
      </c>
      <c r="I48" s="593">
        <f t="shared" si="0"/>
        <v>0.8423076923076923</v>
      </c>
      <c r="J48" s="163" t="s">
        <v>580</v>
      </c>
    </row>
    <row r="49" spans="1:10" ht="12.75">
      <c r="A49" s="168" t="s">
        <v>593</v>
      </c>
      <c r="B49" s="161">
        <v>810</v>
      </c>
      <c r="C49" s="161">
        <v>810</v>
      </c>
      <c r="D49" s="161">
        <v>810</v>
      </c>
      <c r="E49" s="161">
        <v>810</v>
      </c>
      <c r="F49" s="161">
        <v>835</v>
      </c>
      <c r="G49" s="161">
        <v>835</v>
      </c>
      <c r="H49" s="161">
        <v>772</v>
      </c>
      <c r="I49" s="593">
        <f t="shared" si="0"/>
        <v>0.9245508982035928</v>
      </c>
      <c r="J49" s="163" t="s">
        <v>581</v>
      </c>
    </row>
    <row r="50" spans="1:10" ht="12.75">
      <c r="A50" s="168" t="s">
        <v>593</v>
      </c>
      <c r="B50" s="161">
        <v>0</v>
      </c>
      <c r="C50" s="161">
        <v>0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593" t="str">
        <f t="shared" si="0"/>
        <v>*</v>
      </c>
      <c r="J50" s="163" t="s">
        <v>598</v>
      </c>
    </row>
    <row r="51" spans="1:10" ht="12.75">
      <c r="A51" s="168" t="s">
        <v>593</v>
      </c>
      <c r="B51" s="161">
        <v>9</v>
      </c>
      <c r="C51" s="161">
        <v>9</v>
      </c>
      <c r="D51" s="161">
        <v>9</v>
      </c>
      <c r="E51" s="161">
        <v>9</v>
      </c>
      <c r="F51" s="161">
        <v>6</v>
      </c>
      <c r="G51" s="161">
        <v>6</v>
      </c>
      <c r="H51" s="161">
        <v>6</v>
      </c>
      <c r="I51" s="593">
        <f t="shared" si="0"/>
        <v>1</v>
      </c>
      <c r="J51" s="163" t="s">
        <v>584</v>
      </c>
    </row>
    <row r="52" spans="1:10" ht="12.75">
      <c r="A52" s="168" t="s">
        <v>593</v>
      </c>
      <c r="B52" s="161">
        <v>0</v>
      </c>
      <c r="C52" s="161">
        <v>0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593" t="str">
        <f t="shared" si="0"/>
        <v>*</v>
      </c>
      <c r="J52" s="163" t="s">
        <v>585</v>
      </c>
    </row>
    <row r="53" spans="1:10" ht="12.75">
      <c r="A53" s="168" t="s">
        <v>593</v>
      </c>
      <c r="B53" s="161">
        <v>0</v>
      </c>
      <c r="C53" s="161">
        <v>0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593" t="str">
        <f t="shared" si="0"/>
        <v>*</v>
      </c>
      <c r="J53" s="163" t="s">
        <v>586</v>
      </c>
    </row>
    <row r="54" spans="1:10" ht="12.75">
      <c r="A54" s="168" t="s">
        <v>593</v>
      </c>
      <c r="B54" s="161">
        <v>269</v>
      </c>
      <c r="C54" s="161">
        <v>269</v>
      </c>
      <c r="D54" s="161">
        <v>269</v>
      </c>
      <c r="E54" s="161">
        <v>269</v>
      </c>
      <c r="F54" s="161">
        <v>269</v>
      </c>
      <c r="G54" s="161">
        <v>269</v>
      </c>
      <c r="H54" s="161">
        <v>265</v>
      </c>
      <c r="I54" s="593">
        <f t="shared" si="0"/>
        <v>0.9851301115241635</v>
      </c>
      <c r="J54" s="163" t="s">
        <v>525</v>
      </c>
    </row>
    <row r="55" spans="1:10" ht="12.75">
      <c r="A55" s="168" t="s">
        <v>593</v>
      </c>
      <c r="B55" s="161">
        <v>3</v>
      </c>
      <c r="C55" s="161">
        <v>3</v>
      </c>
      <c r="D55" s="161">
        <v>3</v>
      </c>
      <c r="E55" s="161">
        <v>3</v>
      </c>
      <c r="F55" s="161">
        <v>3</v>
      </c>
      <c r="G55" s="161">
        <v>3</v>
      </c>
      <c r="H55" s="161">
        <v>3</v>
      </c>
      <c r="I55" s="593">
        <f t="shared" si="0"/>
        <v>1</v>
      </c>
      <c r="J55" s="163" t="s">
        <v>475</v>
      </c>
    </row>
    <row r="56" spans="1:10" ht="12.75">
      <c r="A56" s="168" t="s">
        <v>593</v>
      </c>
      <c r="B56" s="165">
        <v>561</v>
      </c>
      <c r="C56" s="165">
        <v>561</v>
      </c>
      <c r="D56" s="165">
        <v>561</v>
      </c>
      <c r="E56" s="165">
        <v>561</v>
      </c>
      <c r="F56" s="165">
        <v>561</v>
      </c>
      <c r="G56" s="165">
        <v>561</v>
      </c>
      <c r="H56" s="165">
        <v>591</v>
      </c>
      <c r="I56" s="593">
        <f t="shared" si="0"/>
        <v>1.053475935828877</v>
      </c>
      <c r="J56" s="166" t="s">
        <v>588</v>
      </c>
    </row>
    <row r="57" spans="1:10" ht="12.75">
      <c r="A57" s="168" t="s">
        <v>593</v>
      </c>
      <c r="B57" s="161">
        <v>10</v>
      </c>
      <c r="C57" s="161">
        <v>10</v>
      </c>
      <c r="D57" s="161">
        <v>10</v>
      </c>
      <c r="E57" s="161">
        <v>10</v>
      </c>
      <c r="F57" s="161">
        <v>10</v>
      </c>
      <c r="G57" s="161">
        <v>10</v>
      </c>
      <c r="H57" s="161">
        <v>9</v>
      </c>
      <c r="I57" s="593">
        <f t="shared" si="0"/>
        <v>0.9</v>
      </c>
      <c r="J57" s="163" t="s">
        <v>589</v>
      </c>
    </row>
    <row r="58" spans="1:10" ht="12.75">
      <c r="A58" s="168" t="s">
        <v>593</v>
      </c>
      <c r="B58" s="161">
        <v>6</v>
      </c>
      <c r="C58" s="161">
        <v>6</v>
      </c>
      <c r="D58" s="161">
        <v>6</v>
      </c>
      <c r="E58" s="161">
        <v>6</v>
      </c>
      <c r="F58" s="161">
        <v>6</v>
      </c>
      <c r="G58" s="161">
        <v>6</v>
      </c>
      <c r="H58" s="161">
        <v>3</v>
      </c>
      <c r="I58" s="593">
        <f t="shared" si="0"/>
        <v>0.5</v>
      </c>
      <c r="J58" s="163" t="s">
        <v>478</v>
      </c>
    </row>
    <row r="59" spans="1:10" ht="12.75">
      <c r="A59" s="168" t="s">
        <v>593</v>
      </c>
      <c r="B59" s="161">
        <v>0</v>
      </c>
      <c r="C59" s="161">
        <v>0</v>
      </c>
      <c r="D59" s="161">
        <v>0</v>
      </c>
      <c r="E59" s="161">
        <v>0</v>
      </c>
      <c r="F59" s="161">
        <v>0</v>
      </c>
      <c r="G59" s="161">
        <v>0</v>
      </c>
      <c r="H59" s="161">
        <v>15</v>
      </c>
      <c r="I59" s="593" t="str">
        <f t="shared" si="0"/>
        <v>*</v>
      </c>
      <c r="J59" s="163" t="s">
        <v>569</v>
      </c>
    </row>
    <row r="60" spans="1:10" ht="12.75">
      <c r="A60" s="168" t="s">
        <v>593</v>
      </c>
      <c r="B60" s="161">
        <v>26</v>
      </c>
      <c r="C60" s="161">
        <v>26</v>
      </c>
      <c r="D60" s="161">
        <v>26</v>
      </c>
      <c r="E60" s="161">
        <v>26</v>
      </c>
      <c r="F60" s="161">
        <v>19</v>
      </c>
      <c r="G60" s="161">
        <v>19</v>
      </c>
      <c r="H60" s="161">
        <v>15</v>
      </c>
      <c r="I60" s="593">
        <f t="shared" si="0"/>
        <v>0.7894736842105263</v>
      </c>
      <c r="J60" s="163" t="s">
        <v>570</v>
      </c>
    </row>
    <row r="61" spans="1:10" ht="12.75">
      <c r="A61" s="168" t="s">
        <v>593</v>
      </c>
      <c r="B61" s="161">
        <v>8</v>
      </c>
      <c r="C61" s="161">
        <v>8</v>
      </c>
      <c r="D61" s="161">
        <v>8</v>
      </c>
      <c r="E61" s="161">
        <v>8</v>
      </c>
      <c r="F61" s="161">
        <v>8</v>
      </c>
      <c r="G61" s="161">
        <v>8</v>
      </c>
      <c r="H61" s="161">
        <v>8</v>
      </c>
      <c r="I61" s="593">
        <f t="shared" si="0"/>
        <v>1</v>
      </c>
      <c r="J61" s="163" t="s">
        <v>590</v>
      </c>
    </row>
    <row r="62" spans="1:10" ht="12.75">
      <c r="A62" s="168" t="s">
        <v>593</v>
      </c>
      <c r="B62" s="161">
        <v>500</v>
      </c>
      <c r="C62" s="161">
        <v>500</v>
      </c>
      <c r="D62" s="161">
        <v>500</v>
      </c>
      <c r="E62" s="161">
        <v>500</v>
      </c>
      <c r="F62" s="161">
        <v>500</v>
      </c>
      <c r="G62" s="161">
        <v>500</v>
      </c>
      <c r="H62" s="161">
        <v>519</v>
      </c>
      <c r="I62" s="593">
        <f t="shared" si="0"/>
        <v>1.038</v>
      </c>
      <c r="J62" s="163" t="s">
        <v>599</v>
      </c>
    </row>
    <row r="63" spans="1:10" ht="12.75">
      <c r="A63" s="168" t="s">
        <v>593</v>
      </c>
      <c r="B63" s="161">
        <v>34</v>
      </c>
      <c r="C63" s="161">
        <v>34</v>
      </c>
      <c r="D63" s="161">
        <v>34</v>
      </c>
      <c r="E63" s="161">
        <v>34</v>
      </c>
      <c r="F63" s="161">
        <v>34</v>
      </c>
      <c r="G63" s="161">
        <v>34</v>
      </c>
      <c r="H63" s="161">
        <v>32</v>
      </c>
      <c r="I63" s="593">
        <f t="shared" si="0"/>
        <v>0.9411764705882353</v>
      </c>
      <c r="J63" s="163" t="s">
        <v>600</v>
      </c>
    </row>
    <row r="64" spans="1:10" ht="12.75">
      <c r="A64" s="168" t="s">
        <v>601</v>
      </c>
      <c r="B64" s="161">
        <v>0</v>
      </c>
      <c r="C64" s="161">
        <v>0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593" t="str">
        <f t="shared" si="0"/>
        <v>*</v>
      </c>
      <c r="J64" s="163" t="s">
        <v>574</v>
      </c>
    </row>
    <row r="65" spans="1:10" ht="12.75">
      <c r="A65" s="168" t="s">
        <v>601</v>
      </c>
      <c r="B65" s="161">
        <v>0</v>
      </c>
      <c r="C65" s="161">
        <v>0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593" t="str">
        <f t="shared" si="0"/>
        <v>*</v>
      </c>
      <c r="J65" s="163" t="s">
        <v>602</v>
      </c>
    </row>
    <row r="66" spans="1:10" ht="12.75">
      <c r="A66" s="168" t="s">
        <v>601</v>
      </c>
      <c r="B66" s="161">
        <v>0</v>
      </c>
      <c r="C66" s="161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593" t="str">
        <f t="shared" si="0"/>
        <v>*</v>
      </c>
      <c r="J66" s="163" t="s">
        <v>603</v>
      </c>
    </row>
    <row r="67" spans="1:10" ht="12.75">
      <c r="A67" s="168" t="s">
        <v>601</v>
      </c>
      <c r="B67" s="161">
        <v>12</v>
      </c>
      <c r="C67" s="161">
        <v>12</v>
      </c>
      <c r="D67" s="161">
        <v>12</v>
      </c>
      <c r="E67" s="161">
        <v>12</v>
      </c>
      <c r="F67" s="161">
        <v>12</v>
      </c>
      <c r="G67" s="161">
        <v>12</v>
      </c>
      <c r="H67" s="161">
        <v>13</v>
      </c>
      <c r="I67" s="593">
        <f t="shared" si="0"/>
        <v>1.0833333333333333</v>
      </c>
      <c r="J67" s="163" t="s">
        <v>604</v>
      </c>
    </row>
    <row r="68" spans="1:10" ht="12.75">
      <c r="A68" s="168" t="s">
        <v>601</v>
      </c>
      <c r="B68" s="161">
        <v>4</v>
      </c>
      <c r="C68" s="161">
        <v>4</v>
      </c>
      <c r="D68" s="161">
        <v>4</v>
      </c>
      <c r="E68" s="161">
        <v>4</v>
      </c>
      <c r="F68" s="161">
        <v>4</v>
      </c>
      <c r="G68" s="161">
        <v>4</v>
      </c>
      <c r="H68" s="161">
        <v>0</v>
      </c>
      <c r="I68" s="593" t="str">
        <f t="shared" si="0"/>
        <v>*</v>
      </c>
      <c r="J68" s="163" t="s">
        <v>597</v>
      </c>
    </row>
    <row r="69" spans="1:10" ht="12.75">
      <c r="A69" s="168" t="s">
        <v>601</v>
      </c>
      <c r="B69" s="161">
        <v>0</v>
      </c>
      <c r="C69" s="161">
        <v>0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593" t="str">
        <f t="shared" si="0"/>
        <v>*</v>
      </c>
      <c r="J69" s="163" t="s">
        <v>577</v>
      </c>
    </row>
    <row r="70" spans="1:10" ht="12.75">
      <c r="A70" s="168" t="s">
        <v>601</v>
      </c>
      <c r="B70" s="161">
        <v>0</v>
      </c>
      <c r="C70" s="161">
        <v>0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593" t="str">
        <f t="shared" si="0"/>
        <v>*</v>
      </c>
      <c r="J70" s="163" t="s">
        <v>578</v>
      </c>
    </row>
    <row r="71" spans="1:10" ht="12.75">
      <c r="A71" s="168" t="s">
        <v>601</v>
      </c>
      <c r="B71" s="161">
        <v>90</v>
      </c>
      <c r="C71" s="161">
        <v>90</v>
      </c>
      <c r="D71" s="161">
        <v>90</v>
      </c>
      <c r="E71" s="161">
        <v>90</v>
      </c>
      <c r="F71" s="161">
        <v>90</v>
      </c>
      <c r="G71" s="161">
        <v>90</v>
      </c>
      <c r="H71" s="161">
        <v>80</v>
      </c>
      <c r="I71" s="593">
        <f t="shared" si="0"/>
        <v>0.8888888888888888</v>
      </c>
      <c r="J71" s="163" t="s">
        <v>580</v>
      </c>
    </row>
    <row r="72" spans="1:10" ht="12.75">
      <c r="A72" s="168" t="s">
        <v>601</v>
      </c>
      <c r="B72" s="161">
        <v>274</v>
      </c>
      <c r="C72" s="161">
        <v>274</v>
      </c>
      <c r="D72" s="161">
        <v>274</v>
      </c>
      <c r="E72" s="161">
        <v>274</v>
      </c>
      <c r="F72" s="161">
        <v>279</v>
      </c>
      <c r="G72" s="161">
        <v>279</v>
      </c>
      <c r="H72" s="161">
        <v>263</v>
      </c>
      <c r="I72" s="593">
        <f t="shared" si="0"/>
        <v>0.942652329749104</v>
      </c>
      <c r="J72" s="163" t="s">
        <v>581</v>
      </c>
    </row>
    <row r="73" spans="1:10" ht="12.75">
      <c r="A73" s="168" t="s">
        <v>601</v>
      </c>
      <c r="B73" s="161">
        <v>0</v>
      </c>
      <c r="C73" s="161">
        <v>0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593" t="str">
        <f aca="true" t="shared" si="1" ref="I73:I89">IF(OR(H73=0,G73=0),"*",H73/G73)</f>
        <v>*</v>
      </c>
      <c r="J73" s="163" t="s">
        <v>583</v>
      </c>
    </row>
    <row r="74" spans="1:10" ht="12.75">
      <c r="A74" s="168" t="s">
        <v>601</v>
      </c>
      <c r="B74" s="161">
        <v>2</v>
      </c>
      <c r="C74" s="161">
        <v>2</v>
      </c>
      <c r="D74" s="161">
        <v>2</v>
      </c>
      <c r="E74" s="161">
        <v>2</v>
      </c>
      <c r="F74" s="161">
        <v>2</v>
      </c>
      <c r="G74" s="161">
        <v>2</v>
      </c>
      <c r="H74" s="161">
        <v>2</v>
      </c>
      <c r="I74" s="593">
        <f t="shared" si="1"/>
        <v>1</v>
      </c>
      <c r="J74" s="163" t="s">
        <v>584</v>
      </c>
    </row>
    <row r="75" spans="1:10" ht="12.75">
      <c r="A75" s="168" t="s">
        <v>601</v>
      </c>
      <c r="B75" s="161">
        <v>0</v>
      </c>
      <c r="C75" s="161">
        <v>0</v>
      </c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593" t="str">
        <f t="shared" si="1"/>
        <v>*</v>
      </c>
      <c r="J75" s="163" t="s">
        <v>585</v>
      </c>
    </row>
    <row r="76" spans="1:10" ht="12.75">
      <c r="A76" s="168" t="s">
        <v>601</v>
      </c>
      <c r="B76" s="161">
        <v>0</v>
      </c>
      <c r="C76" s="161">
        <v>0</v>
      </c>
      <c r="D76" s="161">
        <v>0</v>
      </c>
      <c r="E76" s="161">
        <v>0</v>
      </c>
      <c r="F76" s="161">
        <v>0</v>
      </c>
      <c r="G76" s="161">
        <v>0</v>
      </c>
      <c r="H76" s="161">
        <v>0</v>
      </c>
      <c r="I76" s="593" t="str">
        <f t="shared" si="1"/>
        <v>*</v>
      </c>
      <c r="J76" s="163" t="s">
        <v>586</v>
      </c>
    </row>
    <row r="77" spans="1:10" ht="12.75">
      <c r="A77" s="168" t="s">
        <v>601</v>
      </c>
      <c r="B77" s="161">
        <v>93</v>
      </c>
      <c r="C77" s="161">
        <v>93</v>
      </c>
      <c r="D77" s="161">
        <v>93</v>
      </c>
      <c r="E77" s="161">
        <v>93</v>
      </c>
      <c r="F77" s="161">
        <v>93</v>
      </c>
      <c r="G77" s="161">
        <v>93</v>
      </c>
      <c r="H77" s="161">
        <v>92</v>
      </c>
      <c r="I77" s="593">
        <f t="shared" si="1"/>
        <v>0.989247311827957</v>
      </c>
      <c r="J77" s="163" t="s">
        <v>525</v>
      </c>
    </row>
    <row r="78" spans="1:10" ht="12.75">
      <c r="A78" s="168" t="s">
        <v>601</v>
      </c>
      <c r="B78" s="165">
        <v>1</v>
      </c>
      <c r="C78" s="165">
        <v>1</v>
      </c>
      <c r="D78" s="165">
        <v>1</v>
      </c>
      <c r="E78" s="165">
        <v>1</v>
      </c>
      <c r="F78" s="165">
        <v>1</v>
      </c>
      <c r="G78" s="165">
        <v>1</v>
      </c>
      <c r="H78" s="165">
        <v>1</v>
      </c>
      <c r="I78" s="593">
        <f t="shared" si="1"/>
        <v>1</v>
      </c>
      <c r="J78" s="166" t="s">
        <v>475</v>
      </c>
    </row>
    <row r="79" spans="1:10" ht="12.75">
      <c r="A79" s="168" t="s">
        <v>601</v>
      </c>
      <c r="B79" s="165">
        <v>194</v>
      </c>
      <c r="C79" s="165">
        <v>194</v>
      </c>
      <c r="D79" s="165">
        <v>194</v>
      </c>
      <c r="E79" s="165">
        <v>194</v>
      </c>
      <c r="F79" s="165">
        <v>194</v>
      </c>
      <c r="G79" s="165">
        <v>194</v>
      </c>
      <c r="H79" s="165">
        <v>197</v>
      </c>
      <c r="I79" s="593">
        <f t="shared" si="1"/>
        <v>1.0154639175257731</v>
      </c>
      <c r="J79" s="166" t="s">
        <v>588</v>
      </c>
    </row>
    <row r="80" spans="1:10" ht="12.75">
      <c r="A80" s="168" t="s">
        <v>601</v>
      </c>
      <c r="B80" s="161">
        <v>4</v>
      </c>
      <c r="C80" s="161">
        <v>4</v>
      </c>
      <c r="D80" s="161">
        <v>4</v>
      </c>
      <c r="E80" s="161">
        <v>4</v>
      </c>
      <c r="F80" s="161">
        <v>4</v>
      </c>
      <c r="G80" s="161">
        <v>4</v>
      </c>
      <c r="H80" s="161">
        <v>0</v>
      </c>
      <c r="I80" s="593" t="str">
        <f t="shared" si="1"/>
        <v>*</v>
      </c>
      <c r="J80" s="163" t="s">
        <v>589</v>
      </c>
    </row>
    <row r="81" spans="1:10" ht="12.75">
      <c r="A81" s="168" t="s">
        <v>601</v>
      </c>
      <c r="B81" s="161">
        <v>2</v>
      </c>
      <c r="C81" s="161">
        <v>2</v>
      </c>
      <c r="D81" s="161">
        <v>2</v>
      </c>
      <c r="E81" s="161">
        <v>2</v>
      </c>
      <c r="F81" s="161">
        <v>2</v>
      </c>
      <c r="G81" s="161">
        <v>2</v>
      </c>
      <c r="H81" s="161">
        <v>1</v>
      </c>
      <c r="I81" s="593">
        <f t="shared" si="1"/>
        <v>0.5</v>
      </c>
      <c r="J81" s="163" t="s">
        <v>605</v>
      </c>
    </row>
    <row r="82" spans="1:10" ht="12.75">
      <c r="A82" s="168" t="s">
        <v>601</v>
      </c>
      <c r="B82" s="161">
        <v>0</v>
      </c>
      <c r="C82" s="161">
        <v>0</v>
      </c>
      <c r="D82" s="161">
        <v>0</v>
      </c>
      <c r="E82" s="161">
        <v>0</v>
      </c>
      <c r="F82" s="161">
        <v>0</v>
      </c>
      <c r="G82" s="161">
        <v>0</v>
      </c>
      <c r="H82" s="161">
        <v>2</v>
      </c>
      <c r="I82" s="593" t="str">
        <f t="shared" si="1"/>
        <v>*</v>
      </c>
      <c r="J82" s="170" t="s">
        <v>569</v>
      </c>
    </row>
    <row r="83" spans="1:10" ht="12.75">
      <c r="A83" s="168" t="s">
        <v>601</v>
      </c>
      <c r="B83" s="161">
        <v>9</v>
      </c>
      <c r="C83" s="161">
        <v>9</v>
      </c>
      <c r="D83" s="161">
        <v>9</v>
      </c>
      <c r="E83" s="161">
        <v>9</v>
      </c>
      <c r="F83" s="161">
        <v>6</v>
      </c>
      <c r="G83" s="161">
        <v>6</v>
      </c>
      <c r="H83" s="161">
        <v>6</v>
      </c>
      <c r="I83" s="593">
        <f t="shared" si="1"/>
        <v>1</v>
      </c>
      <c r="J83" s="170" t="s">
        <v>570</v>
      </c>
    </row>
    <row r="84" spans="1:10" ht="12.75">
      <c r="A84" s="168" t="s">
        <v>601</v>
      </c>
      <c r="B84" s="161">
        <v>3</v>
      </c>
      <c r="C84" s="161">
        <v>3</v>
      </c>
      <c r="D84" s="161">
        <v>3</v>
      </c>
      <c r="E84" s="161">
        <v>3</v>
      </c>
      <c r="F84" s="161">
        <v>3</v>
      </c>
      <c r="G84" s="161">
        <v>3</v>
      </c>
      <c r="H84" s="161">
        <v>3</v>
      </c>
      <c r="I84" s="593">
        <f t="shared" si="1"/>
        <v>1</v>
      </c>
      <c r="J84" s="163" t="s">
        <v>590</v>
      </c>
    </row>
    <row r="85" spans="1:10" ht="12.75">
      <c r="A85" s="168" t="s">
        <v>601</v>
      </c>
      <c r="B85" s="165">
        <v>170</v>
      </c>
      <c r="C85" s="165">
        <v>170</v>
      </c>
      <c r="D85" s="165">
        <v>170</v>
      </c>
      <c r="E85" s="165">
        <v>170</v>
      </c>
      <c r="F85" s="165">
        <v>170</v>
      </c>
      <c r="G85" s="165">
        <v>170</v>
      </c>
      <c r="H85" s="165">
        <v>172</v>
      </c>
      <c r="I85" s="593">
        <f t="shared" si="1"/>
        <v>1.011764705882353</v>
      </c>
      <c r="J85" s="166" t="s">
        <v>599</v>
      </c>
    </row>
    <row r="86" spans="1:10" ht="12.75">
      <c r="A86" s="168" t="s">
        <v>601</v>
      </c>
      <c r="B86" s="165">
        <v>12</v>
      </c>
      <c r="C86" s="165">
        <v>12</v>
      </c>
      <c r="D86" s="165">
        <v>12</v>
      </c>
      <c r="E86" s="165">
        <v>12</v>
      </c>
      <c r="F86" s="165">
        <v>12</v>
      </c>
      <c r="G86" s="165">
        <v>12</v>
      </c>
      <c r="H86" s="165">
        <v>11</v>
      </c>
      <c r="I86" s="593">
        <f t="shared" si="1"/>
        <v>0.9166666666666666</v>
      </c>
      <c r="J86" s="166" t="s">
        <v>600</v>
      </c>
    </row>
    <row r="87" spans="1:10" ht="12.75">
      <c r="A87" s="169" t="s">
        <v>606</v>
      </c>
      <c r="B87" s="165">
        <v>40</v>
      </c>
      <c r="C87" s="165">
        <v>40</v>
      </c>
      <c r="D87" s="165">
        <v>40</v>
      </c>
      <c r="E87" s="165">
        <v>40</v>
      </c>
      <c r="F87" s="165">
        <v>40</v>
      </c>
      <c r="G87" s="165">
        <v>40</v>
      </c>
      <c r="H87" s="165">
        <v>40</v>
      </c>
      <c r="I87" s="593">
        <f t="shared" si="1"/>
        <v>1</v>
      </c>
      <c r="J87" s="166" t="s">
        <v>581</v>
      </c>
    </row>
    <row r="88" spans="1:10" ht="13.5" thickBot="1">
      <c r="A88" s="171" t="s">
        <v>607</v>
      </c>
      <c r="B88" s="336">
        <v>0</v>
      </c>
      <c r="C88" s="336">
        <v>0</v>
      </c>
      <c r="D88" s="336">
        <v>0</v>
      </c>
      <c r="E88" s="336">
        <v>0</v>
      </c>
      <c r="F88" s="336">
        <v>0</v>
      </c>
      <c r="G88" s="336">
        <v>0</v>
      </c>
      <c r="H88" s="336">
        <v>0</v>
      </c>
      <c r="I88" s="593" t="str">
        <f t="shared" si="1"/>
        <v>*</v>
      </c>
      <c r="J88" s="173" t="s">
        <v>578</v>
      </c>
    </row>
    <row r="89" spans="1:10" ht="13.5" thickBot="1">
      <c r="A89" s="329" t="s">
        <v>243</v>
      </c>
      <c r="B89" s="112">
        <f aca="true" t="shared" si="2" ref="B89:H89">SUM(B8:B88)</f>
        <v>13128</v>
      </c>
      <c r="C89" s="112">
        <f t="shared" si="2"/>
        <v>13128</v>
      </c>
      <c r="D89" s="112">
        <f t="shared" si="2"/>
        <v>13128</v>
      </c>
      <c r="E89" s="112">
        <f t="shared" si="2"/>
        <v>13154</v>
      </c>
      <c r="F89" s="112">
        <f t="shared" si="2"/>
        <v>13233</v>
      </c>
      <c r="G89" s="112">
        <f t="shared" si="2"/>
        <v>13233</v>
      </c>
      <c r="H89" s="112">
        <f t="shared" si="2"/>
        <v>13353</v>
      </c>
      <c r="I89" s="581">
        <f t="shared" si="1"/>
        <v>1.0090682384946723</v>
      </c>
      <c r="J89" s="330"/>
    </row>
    <row r="90" spans="1:9" ht="12.75">
      <c r="A90" s="10"/>
      <c r="B90" s="98"/>
      <c r="C90" s="98"/>
      <c r="D90" s="98"/>
      <c r="E90" s="98"/>
      <c r="F90" s="98"/>
      <c r="G90" s="98"/>
      <c r="H90" s="599"/>
      <c r="I90" s="98"/>
    </row>
    <row r="91" spans="1:9" ht="19.5" thickBot="1">
      <c r="A91" s="1" t="s">
        <v>608</v>
      </c>
      <c r="B91" s="99"/>
      <c r="C91" s="99"/>
      <c r="D91" s="99"/>
      <c r="E91" s="99"/>
      <c r="F91" s="99"/>
      <c r="G91" s="99"/>
      <c r="H91" s="600"/>
      <c r="I91" s="99"/>
    </row>
    <row r="92" spans="1:10" ht="12.75">
      <c r="A92" s="113" t="s">
        <v>561</v>
      </c>
      <c r="B92" s="111" t="s">
        <v>430</v>
      </c>
      <c r="C92" s="111" t="s">
        <v>609</v>
      </c>
      <c r="D92" s="111" t="s">
        <v>563</v>
      </c>
      <c r="E92" s="111" t="s">
        <v>564</v>
      </c>
      <c r="F92" s="111" t="s">
        <v>873</v>
      </c>
      <c r="G92" s="111" t="s">
        <v>894</v>
      </c>
      <c r="H92" s="601" t="s">
        <v>175</v>
      </c>
      <c r="I92" s="111" t="s">
        <v>2</v>
      </c>
      <c r="J92" s="113" t="s">
        <v>434</v>
      </c>
    </row>
    <row r="93" spans="1:10" ht="13.5" thickBot="1">
      <c r="A93" s="114" t="s">
        <v>435</v>
      </c>
      <c r="B93" s="331" t="s">
        <v>242</v>
      </c>
      <c r="C93" s="331" t="s">
        <v>242</v>
      </c>
      <c r="D93" s="331" t="s">
        <v>242</v>
      </c>
      <c r="E93" s="331" t="s">
        <v>242</v>
      </c>
      <c r="F93" s="331" t="s">
        <v>242</v>
      </c>
      <c r="G93" s="331" t="s">
        <v>242</v>
      </c>
      <c r="H93" s="331" t="s">
        <v>881</v>
      </c>
      <c r="I93" s="331" t="s">
        <v>94</v>
      </c>
      <c r="J93" s="114"/>
    </row>
    <row r="94" spans="1:10" ht="12.75">
      <c r="A94" s="109" t="s">
        <v>610</v>
      </c>
      <c r="B94" s="161">
        <v>100</v>
      </c>
      <c r="C94" s="161">
        <v>100</v>
      </c>
      <c r="D94" s="161">
        <v>100</v>
      </c>
      <c r="E94" s="161">
        <v>100</v>
      </c>
      <c r="F94" s="161">
        <v>110</v>
      </c>
      <c r="G94" s="161">
        <v>110</v>
      </c>
      <c r="H94" s="161">
        <v>104</v>
      </c>
      <c r="I94" s="593">
        <f aca="true" t="shared" si="3" ref="I94:I157">IF(OR(H94=0,G94=0),"*",H94/G94)</f>
        <v>0.9454545454545454</v>
      </c>
      <c r="J94" s="163" t="s">
        <v>578</v>
      </c>
    </row>
    <row r="95" spans="1:10" ht="12.75">
      <c r="A95" s="109" t="s">
        <v>610</v>
      </c>
      <c r="B95" s="161">
        <v>4</v>
      </c>
      <c r="C95" s="161">
        <v>4</v>
      </c>
      <c r="D95" s="161">
        <v>4</v>
      </c>
      <c r="E95" s="161">
        <v>4</v>
      </c>
      <c r="F95" s="161">
        <v>4</v>
      </c>
      <c r="G95" s="161">
        <v>4</v>
      </c>
      <c r="H95" s="161">
        <v>3</v>
      </c>
      <c r="I95" s="593">
        <f t="shared" si="3"/>
        <v>0.75</v>
      </c>
      <c r="J95" s="163" t="s">
        <v>611</v>
      </c>
    </row>
    <row r="96" spans="1:10" ht="12.75">
      <c r="A96" s="109" t="s">
        <v>610</v>
      </c>
      <c r="B96" s="161">
        <v>0</v>
      </c>
      <c r="C96" s="161">
        <v>0</v>
      </c>
      <c r="D96" s="161">
        <v>0</v>
      </c>
      <c r="E96" s="161">
        <v>0</v>
      </c>
      <c r="F96" s="161">
        <v>0</v>
      </c>
      <c r="G96" s="161">
        <v>0</v>
      </c>
      <c r="H96" s="161">
        <v>0</v>
      </c>
      <c r="I96" s="593" t="str">
        <f t="shared" si="3"/>
        <v>*</v>
      </c>
      <c r="J96" s="163" t="s">
        <v>612</v>
      </c>
    </row>
    <row r="97" spans="1:10" ht="12.75">
      <c r="A97" s="109" t="s">
        <v>610</v>
      </c>
      <c r="B97" s="161">
        <v>0</v>
      </c>
      <c r="C97" s="161">
        <v>0</v>
      </c>
      <c r="D97" s="161">
        <v>0</v>
      </c>
      <c r="E97" s="161">
        <v>0</v>
      </c>
      <c r="F97" s="161">
        <v>0</v>
      </c>
      <c r="G97" s="161">
        <v>0</v>
      </c>
      <c r="H97" s="161">
        <v>0</v>
      </c>
      <c r="I97" s="593" t="str">
        <f t="shared" si="3"/>
        <v>*</v>
      </c>
      <c r="J97" s="163" t="s">
        <v>613</v>
      </c>
    </row>
    <row r="98" spans="1:10" ht="12.75">
      <c r="A98" s="109" t="s">
        <v>610</v>
      </c>
      <c r="B98" s="161">
        <v>15</v>
      </c>
      <c r="C98" s="161">
        <v>15</v>
      </c>
      <c r="D98" s="161">
        <v>15</v>
      </c>
      <c r="E98" s="161">
        <v>15</v>
      </c>
      <c r="F98" s="161">
        <v>32</v>
      </c>
      <c r="G98" s="161">
        <v>32</v>
      </c>
      <c r="H98" s="161">
        <v>30</v>
      </c>
      <c r="I98" s="593">
        <f t="shared" si="3"/>
        <v>0.9375</v>
      </c>
      <c r="J98" s="163" t="s">
        <v>588</v>
      </c>
    </row>
    <row r="99" spans="1:10" ht="12.75">
      <c r="A99" s="109" t="s">
        <v>614</v>
      </c>
      <c r="B99" s="161">
        <v>0</v>
      </c>
      <c r="C99" s="161">
        <v>0</v>
      </c>
      <c r="D99" s="161">
        <v>0</v>
      </c>
      <c r="E99" s="161">
        <v>0</v>
      </c>
      <c r="F99" s="161">
        <v>0</v>
      </c>
      <c r="G99" s="161">
        <v>0</v>
      </c>
      <c r="H99" s="161">
        <v>0</v>
      </c>
      <c r="I99" s="593" t="str">
        <f t="shared" si="3"/>
        <v>*</v>
      </c>
      <c r="J99" s="163" t="s">
        <v>615</v>
      </c>
    </row>
    <row r="100" spans="1:10" ht="12.75">
      <c r="A100" s="109" t="s">
        <v>614</v>
      </c>
      <c r="B100" s="161">
        <v>0</v>
      </c>
      <c r="C100" s="161">
        <v>0</v>
      </c>
      <c r="D100" s="161">
        <v>0</v>
      </c>
      <c r="E100" s="161">
        <v>0</v>
      </c>
      <c r="F100" s="161">
        <v>0</v>
      </c>
      <c r="G100" s="161">
        <v>0</v>
      </c>
      <c r="H100" s="161">
        <v>0</v>
      </c>
      <c r="I100" s="593" t="str">
        <f t="shared" si="3"/>
        <v>*</v>
      </c>
      <c r="J100" s="163" t="s">
        <v>616</v>
      </c>
    </row>
    <row r="101" spans="1:10" ht="12.75">
      <c r="A101" s="109" t="s">
        <v>614</v>
      </c>
      <c r="B101" s="161">
        <v>0</v>
      </c>
      <c r="C101" s="161">
        <v>0</v>
      </c>
      <c r="D101" s="161">
        <v>0</v>
      </c>
      <c r="E101" s="161">
        <v>0</v>
      </c>
      <c r="F101" s="161">
        <v>0</v>
      </c>
      <c r="G101" s="161">
        <v>0</v>
      </c>
      <c r="H101" s="161">
        <v>0</v>
      </c>
      <c r="I101" s="593" t="str">
        <f t="shared" si="3"/>
        <v>*</v>
      </c>
      <c r="J101" s="163" t="s">
        <v>617</v>
      </c>
    </row>
    <row r="102" spans="1:10" ht="12.75">
      <c r="A102" s="109" t="s">
        <v>614</v>
      </c>
      <c r="B102" s="161">
        <v>0</v>
      </c>
      <c r="C102" s="161">
        <v>0</v>
      </c>
      <c r="D102" s="161">
        <v>0</v>
      </c>
      <c r="E102" s="161">
        <v>0</v>
      </c>
      <c r="F102" s="161">
        <v>4</v>
      </c>
      <c r="G102" s="161">
        <v>4</v>
      </c>
      <c r="H102" s="161">
        <v>4</v>
      </c>
      <c r="I102" s="593">
        <f t="shared" si="3"/>
        <v>1</v>
      </c>
      <c r="J102" s="163" t="s">
        <v>576</v>
      </c>
    </row>
    <row r="103" spans="1:10" ht="12.75">
      <c r="A103" s="109" t="s">
        <v>614</v>
      </c>
      <c r="B103" s="161">
        <v>0</v>
      </c>
      <c r="C103" s="161">
        <v>0</v>
      </c>
      <c r="D103" s="161">
        <v>0</v>
      </c>
      <c r="E103" s="161">
        <v>0</v>
      </c>
      <c r="F103" s="161">
        <v>0</v>
      </c>
      <c r="G103" s="161">
        <v>0</v>
      </c>
      <c r="H103" s="161">
        <v>0</v>
      </c>
      <c r="I103" s="593" t="str">
        <f t="shared" si="3"/>
        <v>*</v>
      </c>
      <c r="J103" s="163" t="s">
        <v>597</v>
      </c>
    </row>
    <row r="104" spans="1:10" ht="12.75">
      <c r="A104" s="109" t="s">
        <v>614</v>
      </c>
      <c r="B104" s="161">
        <v>15</v>
      </c>
      <c r="C104" s="161">
        <v>15</v>
      </c>
      <c r="D104" s="161">
        <v>15</v>
      </c>
      <c r="E104" s="161">
        <v>15</v>
      </c>
      <c r="F104" s="161">
        <v>0</v>
      </c>
      <c r="G104" s="161">
        <v>0</v>
      </c>
      <c r="H104" s="161">
        <v>0</v>
      </c>
      <c r="I104" s="593" t="str">
        <f t="shared" si="3"/>
        <v>*</v>
      </c>
      <c r="J104" s="163" t="s">
        <v>446</v>
      </c>
    </row>
    <row r="105" spans="1:10" ht="12.75">
      <c r="A105" s="109" t="s">
        <v>614</v>
      </c>
      <c r="B105" s="161">
        <v>3</v>
      </c>
      <c r="C105" s="161">
        <v>3</v>
      </c>
      <c r="D105" s="161">
        <v>3</v>
      </c>
      <c r="E105" s="161">
        <v>3</v>
      </c>
      <c r="F105" s="161">
        <v>3</v>
      </c>
      <c r="G105" s="161">
        <v>3</v>
      </c>
      <c r="H105" s="161">
        <v>7</v>
      </c>
      <c r="I105" s="593">
        <f t="shared" si="3"/>
        <v>2.3333333333333335</v>
      </c>
      <c r="J105" s="163" t="s">
        <v>586</v>
      </c>
    </row>
    <row r="106" spans="1:10" ht="12.75">
      <c r="A106" s="109" t="s">
        <v>614</v>
      </c>
      <c r="B106" s="161">
        <v>20</v>
      </c>
      <c r="C106" s="161">
        <v>20</v>
      </c>
      <c r="D106" s="161">
        <v>20</v>
      </c>
      <c r="E106" s="161">
        <v>20</v>
      </c>
      <c r="F106" s="161">
        <v>20</v>
      </c>
      <c r="G106" s="161">
        <v>20</v>
      </c>
      <c r="H106" s="161">
        <v>20</v>
      </c>
      <c r="I106" s="593">
        <f t="shared" si="3"/>
        <v>1</v>
      </c>
      <c r="J106" s="163" t="s">
        <v>578</v>
      </c>
    </row>
    <row r="107" spans="1:10" ht="12.75">
      <c r="A107" s="109" t="s">
        <v>614</v>
      </c>
      <c r="B107" s="161">
        <v>155</v>
      </c>
      <c r="C107" s="161">
        <v>155</v>
      </c>
      <c r="D107" s="161">
        <v>155</v>
      </c>
      <c r="E107" s="161">
        <v>155</v>
      </c>
      <c r="F107" s="161">
        <v>75</v>
      </c>
      <c r="G107" s="161">
        <v>75</v>
      </c>
      <c r="H107" s="161">
        <v>72</v>
      </c>
      <c r="I107" s="593">
        <f t="shared" si="3"/>
        <v>0.96</v>
      </c>
      <c r="J107" s="163" t="s">
        <v>581</v>
      </c>
    </row>
    <row r="108" spans="1:10" ht="12.75">
      <c r="A108" s="109" t="s">
        <v>614</v>
      </c>
      <c r="B108" s="161">
        <v>0</v>
      </c>
      <c r="C108" s="161">
        <v>0</v>
      </c>
      <c r="D108" s="161">
        <v>0</v>
      </c>
      <c r="E108" s="161">
        <v>0</v>
      </c>
      <c r="F108" s="161">
        <v>0</v>
      </c>
      <c r="G108" s="161">
        <v>0</v>
      </c>
      <c r="H108" s="161">
        <v>0</v>
      </c>
      <c r="I108" s="593" t="str">
        <f t="shared" si="3"/>
        <v>*</v>
      </c>
      <c r="J108" s="163" t="s">
        <v>612</v>
      </c>
    </row>
    <row r="109" spans="1:10" ht="12.75">
      <c r="A109" s="109" t="s">
        <v>614</v>
      </c>
      <c r="B109" s="161">
        <v>0</v>
      </c>
      <c r="C109" s="161">
        <v>0</v>
      </c>
      <c r="D109" s="161">
        <v>0</v>
      </c>
      <c r="E109" s="161">
        <v>0</v>
      </c>
      <c r="F109" s="161">
        <v>0</v>
      </c>
      <c r="G109" s="161">
        <v>0</v>
      </c>
      <c r="H109" s="161">
        <v>0</v>
      </c>
      <c r="I109" s="593" t="str">
        <f t="shared" si="3"/>
        <v>*</v>
      </c>
      <c r="J109" s="163" t="s">
        <v>618</v>
      </c>
    </row>
    <row r="110" spans="1:10" ht="12.75">
      <c r="A110" s="109" t="s">
        <v>614</v>
      </c>
      <c r="B110" s="161">
        <v>0</v>
      </c>
      <c r="C110" s="161">
        <v>0</v>
      </c>
      <c r="D110" s="161">
        <v>0</v>
      </c>
      <c r="E110" s="161">
        <v>0</v>
      </c>
      <c r="F110" s="161">
        <v>0</v>
      </c>
      <c r="G110" s="161">
        <v>0</v>
      </c>
      <c r="H110" s="161">
        <v>0</v>
      </c>
      <c r="I110" s="593" t="str">
        <f t="shared" si="3"/>
        <v>*</v>
      </c>
      <c r="J110" s="163" t="s">
        <v>619</v>
      </c>
    </row>
    <row r="111" spans="1:10" ht="12.75">
      <c r="A111" s="109" t="s">
        <v>614</v>
      </c>
      <c r="B111" s="161">
        <v>0</v>
      </c>
      <c r="C111" s="161">
        <v>0</v>
      </c>
      <c r="D111" s="161">
        <v>0</v>
      </c>
      <c r="E111" s="161">
        <v>0</v>
      </c>
      <c r="F111" s="161">
        <v>0</v>
      </c>
      <c r="G111" s="161">
        <v>0</v>
      </c>
      <c r="H111" s="161">
        <v>0</v>
      </c>
      <c r="I111" s="593" t="str">
        <f t="shared" si="3"/>
        <v>*</v>
      </c>
      <c r="J111" s="163" t="s">
        <v>620</v>
      </c>
    </row>
    <row r="112" spans="1:10" ht="12.75">
      <c r="A112" s="109" t="s">
        <v>614</v>
      </c>
      <c r="B112" s="161">
        <v>5</v>
      </c>
      <c r="C112" s="161">
        <v>5</v>
      </c>
      <c r="D112" s="161">
        <v>5</v>
      </c>
      <c r="E112" s="161">
        <v>5</v>
      </c>
      <c r="F112" s="161">
        <v>5</v>
      </c>
      <c r="G112" s="161">
        <v>5</v>
      </c>
      <c r="H112" s="161">
        <v>20</v>
      </c>
      <c r="I112" s="593">
        <f t="shared" si="3"/>
        <v>4</v>
      </c>
      <c r="J112" s="163" t="s">
        <v>621</v>
      </c>
    </row>
    <row r="113" spans="1:10" ht="12.75">
      <c r="A113" s="109" t="s">
        <v>614</v>
      </c>
      <c r="B113" s="161">
        <v>20</v>
      </c>
      <c r="C113" s="161">
        <v>20</v>
      </c>
      <c r="D113" s="161">
        <v>20</v>
      </c>
      <c r="E113" s="161">
        <v>20</v>
      </c>
      <c r="F113" s="161">
        <v>87</v>
      </c>
      <c r="G113" s="161">
        <v>87</v>
      </c>
      <c r="H113" s="161">
        <v>59</v>
      </c>
      <c r="I113" s="593">
        <f t="shared" si="3"/>
        <v>0.6781609195402298</v>
      </c>
      <c r="J113" s="163" t="s">
        <v>588</v>
      </c>
    </row>
    <row r="114" spans="1:10" ht="12.75">
      <c r="A114" s="109" t="s">
        <v>614</v>
      </c>
      <c r="B114" s="161">
        <v>0</v>
      </c>
      <c r="C114" s="161">
        <v>0</v>
      </c>
      <c r="D114" s="161">
        <v>0</v>
      </c>
      <c r="E114" s="161">
        <v>0</v>
      </c>
      <c r="F114" s="161">
        <v>0</v>
      </c>
      <c r="G114" s="161">
        <v>0</v>
      </c>
      <c r="H114" s="161">
        <v>0</v>
      </c>
      <c r="I114" s="593" t="str">
        <f t="shared" si="3"/>
        <v>*</v>
      </c>
      <c r="J114" s="163" t="s">
        <v>622</v>
      </c>
    </row>
    <row r="115" spans="1:10" ht="12.75">
      <c r="A115" s="109" t="s">
        <v>614</v>
      </c>
      <c r="B115" s="161">
        <v>5</v>
      </c>
      <c r="C115" s="161">
        <v>5</v>
      </c>
      <c r="D115" s="161">
        <v>5</v>
      </c>
      <c r="E115" s="161">
        <v>5</v>
      </c>
      <c r="F115" s="161">
        <v>5</v>
      </c>
      <c r="G115" s="161">
        <v>5</v>
      </c>
      <c r="H115" s="161">
        <v>3</v>
      </c>
      <c r="I115" s="593">
        <f t="shared" si="3"/>
        <v>0.6</v>
      </c>
      <c r="J115" s="163" t="s">
        <v>623</v>
      </c>
    </row>
    <row r="116" spans="1:10" ht="12.75">
      <c r="A116" s="109" t="s">
        <v>614</v>
      </c>
      <c r="B116" s="161">
        <v>0</v>
      </c>
      <c r="C116" s="161">
        <v>0</v>
      </c>
      <c r="D116" s="161">
        <v>0</v>
      </c>
      <c r="E116" s="161">
        <v>0</v>
      </c>
      <c r="F116" s="161">
        <v>0</v>
      </c>
      <c r="G116" s="161">
        <v>0</v>
      </c>
      <c r="H116" s="161">
        <v>0</v>
      </c>
      <c r="I116" s="593" t="str">
        <f t="shared" si="3"/>
        <v>*</v>
      </c>
      <c r="J116" s="163" t="s">
        <v>624</v>
      </c>
    </row>
    <row r="117" spans="1:10" ht="12.75">
      <c r="A117" s="109" t="s">
        <v>614</v>
      </c>
      <c r="B117" s="161">
        <v>37</v>
      </c>
      <c r="C117" s="161">
        <v>37</v>
      </c>
      <c r="D117" s="161">
        <v>37</v>
      </c>
      <c r="E117" s="161">
        <v>37</v>
      </c>
      <c r="F117" s="161">
        <v>0</v>
      </c>
      <c r="G117" s="161">
        <v>0</v>
      </c>
      <c r="H117" s="161">
        <v>0</v>
      </c>
      <c r="I117" s="593" t="str">
        <f t="shared" si="3"/>
        <v>*</v>
      </c>
      <c r="J117" s="163" t="s">
        <v>625</v>
      </c>
    </row>
    <row r="118" spans="1:10" ht="12.75">
      <c r="A118" s="109" t="s">
        <v>626</v>
      </c>
      <c r="B118" s="161">
        <v>0</v>
      </c>
      <c r="C118" s="161">
        <v>0</v>
      </c>
      <c r="D118" s="161">
        <v>0</v>
      </c>
      <c r="E118" s="161">
        <v>0</v>
      </c>
      <c r="F118" s="161">
        <v>14</v>
      </c>
      <c r="G118" s="161">
        <v>14</v>
      </c>
      <c r="H118" s="161">
        <v>14</v>
      </c>
      <c r="I118" s="593">
        <f t="shared" si="3"/>
        <v>1</v>
      </c>
      <c r="J118" s="163" t="s">
        <v>584</v>
      </c>
    </row>
    <row r="119" spans="1:10" ht="12.75">
      <c r="A119" s="109" t="s">
        <v>627</v>
      </c>
      <c r="B119" s="161">
        <v>0</v>
      </c>
      <c r="C119" s="161">
        <v>0</v>
      </c>
      <c r="D119" s="161">
        <v>0</v>
      </c>
      <c r="E119" s="161">
        <v>0</v>
      </c>
      <c r="F119" s="161">
        <v>0</v>
      </c>
      <c r="G119" s="161">
        <v>0</v>
      </c>
      <c r="H119" s="161">
        <v>1</v>
      </c>
      <c r="I119" s="593" t="str">
        <f t="shared" si="3"/>
        <v>*</v>
      </c>
      <c r="J119" s="163" t="s">
        <v>628</v>
      </c>
    </row>
    <row r="120" spans="1:10" ht="12.75">
      <c r="A120" s="109" t="s">
        <v>627</v>
      </c>
      <c r="B120" s="161">
        <v>0</v>
      </c>
      <c r="C120" s="161">
        <v>0</v>
      </c>
      <c r="D120" s="161">
        <v>0</v>
      </c>
      <c r="E120" s="161">
        <v>0</v>
      </c>
      <c r="F120" s="161">
        <v>0</v>
      </c>
      <c r="G120" s="161">
        <v>0</v>
      </c>
      <c r="H120" s="161">
        <v>0</v>
      </c>
      <c r="I120" s="593" t="str">
        <f t="shared" si="3"/>
        <v>*</v>
      </c>
      <c r="J120" s="163" t="s">
        <v>629</v>
      </c>
    </row>
    <row r="121" spans="1:10" ht="12.75">
      <c r="A121" s="109" t="s">
        <v>627</v>
      </c>
      <c r="B121" s="161">
        <v>0</v>
      </c>
      <c r="C121" s="161">
        <v>0</v>
      </c>
      <c r="D121" s="161">
        <v>0</v>
      </c>
      <c r="E121" s="161">
        <v>0</v>
      </c>
      <c r="F121" s="161">
        <v>0</v>
      </c>
      <c r="G121" s="161">
        <v>0</v>
      </c>
      <c r="H121" s="161">
        <v>0</v>
      </c>
      <c r="I121" s="593" t="str">
        <f t="shared" si="3"/>
        <v>*</v>
      </c>
      <c r="J121" s="163" t="s">
        <v>630</v>
      </c>
    </row>
    <row r="122" spans="1:10" ht="12.75">
      <c r="A122" s="109" t="s">
        <v>627</v>
      </c>
      <c r="B122" s="161">
        <v>0</v>
      </c>
      <c r="C122" s="161">
        <v>0</v>
      </c>
      <c r="D122" s="161">
        <v>0</v>
      </c>
      <c r="E122" s="161">
        <v>0</v>
      </c>
      <c r="F122" s="161">
        <v>0</v>
      </c>
      <c r="G122" s="161">
        <v>0</v>
      </c>
      <c r="H122" s="161">
        <v>1</v>
      </c>
      <c r="I122" s="593" t="str">
        <f t="shared" si="3"/>
        <v>*</v>
      </c>
      <c r="J122" s="163" t="s">
        <v>604</v>
      </c>
    </row>
    <row r="123" spans="1:10" ht="12.75">
      <c r="A123" s="109" t="s">
        <v>627</v>
      </c>
      <c r="B123" s="161">
        <v>0</v>
      </c>
      <c r="C123" s="161">
        <v>0</v>
      </c>
      <c r="D123" s="161">
        <v>0</v>
      </c>
      <c r="E123" s="161">
        <v>0</v>
      </c>
      <c r="F123" s="161">
        <v>0</v>
      </c>
      <c r="G123" s="161">
        <v>0</v>
      </c>
      <c r="H123" s="161">
        <v>0</v>
      </c>
      <c r="I123" s="593" t="str">
        <f t="shared" si="3"/>
        <v>*</v>
      </c>
      <c r="J123" s="163" t="s">
        <v>631</v>
      </c>
    </row>
    <row r="124" spans="1:10" ht="12.75">
      <c r="A124" s="109" t="s">
        <v>627</v>
      </c>
      <c r="B124" s="161">
        <v>57</v>
      </c>
      <c r="C124" s="161">
        <v>57</v>
      </c>
      <c r="D124" s="161">
        <v>57</v>
      </c>
      <c r="E124" s="161">
        <v>57</v>
      </c>
      <c r="F124" s="161">
        <v>49</v>
      </c>
      <c r="G124" s="161">
        <v>49</v>
      </c>
      <c r="H124" s="161">
        <v>49</v>
      </c>
      <c r="I124" s="593">
        <f t="shared" si="3"/>
        <v>1</v>
      </c>
      <c r="J124" s="163" t="s">
        <v>597</v>
      </c>
    </row>
    <row r="125" spans="1:10" ht="12.75">
      <c r="A125" s="109" t="s">
        <v>627</v>
      </c>
      <c r="B125" s="161">
        <v>0</v>
      </c>
      <c r="C125" s="161">
        <v>0</v>
      </c>
      <c r="D125" s="161">
        <v>0</v>
      </c>
      <c r="E125" s="161">
        <v>0</v>
      </c>
      <c r="F125" s="161">
        <v>0</v>
      </c>
      <c r="G125" s="161">
        <v>0</v>
      </c>
      <c r="H125" s="161">
        <v>0</v>
      </c>
      <c r="I125" s="593" t="str">
        <f t="shared" si="3"/>
        <v>*</v>
      </c>
      <c r="J125" s="163" t="s">
        <v>446</v>
      </c>
    </row>
    <row r="126" spans="1:10" ht="12.75">
      <c r="A126" s="109" t="s">
        <v>627</v>
      </c>
      <c r="B126" s="161">
        <v>0</v>
      </c>
      <c r="C126" s="161">
        <v>0</v>
      </c>
      <c r="D126" s="161">
        <v>0</v>
      </c>
      <c r="E126" s="161">
        <v>0</v>
      </c>
      <c r="F126" s="161">
        <v>0</v>
      </c>
      <c r="G126" s="161">
        <v>0</v>
      </c>
      <c r="H126" s="161">
        <v>1</v>
      </c>
      <c r="I126" s="593" t="str">
        <f t="shared" si="3"/>
        <v>*</v>
      </c>
      <c r="J126" s="163" t="s">
        <v>578</v>
      </c>
    </row>
    <row r="127" spans="1:10" ht="12.75">
      <c r="A127" s="109" t="s">
        <v>627</v>
      </c>
      <c r="B127" s="161">
        <v>35</v>
      </c>
      <c r="C127" s="161">
        <v>35</v>
      </c>
      <c r="D127" s="161">
        <v>35</v>
      </c>
      <c r="E127" s="161">
        <v>35</v>
      </c>
      <c r="F127" s="161">
        <v>15</v>
      </c>
      <c r="G127" s="161">
        <v>15</v>
      </c>
      <c r="H127" s="161">
        <v>26</v>
      </c>
      <c r="I127" s="593">
        <f t="shared" si="3"/>
        <v>1.7333333333333334</v>
      </c>
      <c r="J127" s="163" t="s">
        <v>581</v>
      </c>
    </row>
    <row r="128" spans="1:10" ht="12.75">
      <c r="A128" s="109" t="s">
        <v>627</v>
      </c>
      <c r="B128" s="161">
        <v>0</v>
      </c>
      <c r="C128" s="161">
        <v>0</v>
      </c>
      <c r="D128" s="161">
        <v>0</v>
      </c>
      <c r="E128" s="161">
        <v>0</v>
      </c>
      <c r="F128" s="161">
        <v>0</v>
      </c>
      <c r="G128" s="161">
        <v>0</v>
      </c>
      <c r="H128" s="161">
        <v>0</v>
      </c>
      <c r="I128" s="593" t="str">
        <f t="shared" si="3"/>
        <v>*</v>
      </c>
      <c r="J128" s="163" t="s">
        <v>584</v>
      </c>
    </row>
    <row r="129" spans="1:10" ht="12.75">
      <c r="A129" s="109" t="s">
        <v>627</v>
      </c>
      <c r="B129" s="161">
        <v>0</v>
      </c>
      <c r="C129" s="161">
        <v>0</v>
      </c>
      <c r="D129" s="161">
        <v>0</v>
      </c>
      <c r="E129" s="161">
        <v>0</v>
      </c>
      <c r="F129" s="161">
        <v>0</v>
      </c>
      <c r="G129" s="161">
        <v>0</v>
      </c>
      <c r="H129" s="161">
        <v>1</v>
      </c>
      <c r="I129" s="593" t="str">
        <f t="shared" si="3"/>
        <v>*</v>
      </c>
      <c r="J129" s="163" t="s">
        <v>586</v>
      </c>
    </row>
    <row r="130" spans="1:10" ht="12.75">
      <c r="A130" s="109" t="s">
        <v>627</v>
      </c>
      <c r="B130" s="161">
        <v>3</v>
      </c>
      <c r="C130" s="161">
        <v>3</v>
      </c>
      <c r="D130" s="161">
        <v>3</v>
      </c>
      <c r="E130" s="161">
        <v>3</v>
      </c>
      <c r="F130" s="161">
        <v>3</v>
      </c>
      <c r="G130" s="161">
        <v>3</v>
      </c>
      <c r="H130" s="161">
        <v>1</v>
      </c>
      <c r="I130" s="593">
        <f t="shared" si="3"/>
        <v>0.3333333333333333</v>
      </c>
      <c r="J130" s="163" t="s">
        <v>611</v>
      </c>
    </row>
    <row r="131" spans="1:10" ht="12.75">
      <c r="A131" s="109" t="s">
        <v>627</v>
      </c>
      <c r="B131" s="161">
        <v>0</v>
      </c>
      <c r="C131" s="161">
        <v>0</v>
      </c>
      <c r="D131" s="161">
        <v>0</v>
      </c>
      <c r="E131" s="161">
        <v>0</v>
      </c>
      <c r="F131" s="161">
        <v>0</v>
      </c>
      <c r="G131" s="161">
        <v>0</v>
      </c>
      <c r="H131" s="161">
        <v>0</v>
      </c>
      <c r="I131" s="593" t="str">
        <f t="shared" si="3"/>
        <v>*</v>
      </c>
      <c r="J131" s="163" t="s">
        <v>588</v>
      </c>
    </row>
    <row r="132" spans="1:10" ht="12.75">
      <c r="A132" s="109" t="s">
        <v>632</v>
      </c>
      <c r="B132" s="161">
        <v>0</v>
      </c>
      <c r="C132" s="161">
        <v>0</v>
      </c>
      <c r="D132" s="161">
        <v>0</v>
      </c>
      <c r="E132" s="161">
        <v>0</v>
      </c>
      <c r="F132" s="161">
        <v>20</v>
      </c>
      <c r="G132" s="161">
        <v>20</v>
      </c>
      <c r="H132" s="161">
        <v>3</v>
      </c>
      <c r="I132" s="593">
        <f t="shared" si="3"/>
        <v>0.15</v>
      </c>
      <c r="J132" s="163" t="s">
        <v>633</v>
      </c>
    </row>
    <row r="133" spans="1:10" ht="12.75">
      <c r="A133" s="109" t="s">
        <v>632</v>
      </c>
      <c r="B133" s="161">
        <v>0</v>
      </c>
      <c r="C133" s="161">
        <v>0</v>
      </c>
      <c r="D133" s="161">
        <v>0</v>
      </c>
      <c r="E133" s="161">
        <v>0</v>
      </c>
      <c r="F133" s="161">
        <v>0</v>
      </c>
      <c r="G133" s="161">
        <v>0</v>
      </c>
      <c r="H133" s="161">
        <v>5</v>
      </c>
      <c r="I133" s="593" t="str">
        <f t="shared" si="3"/>
        <v>*</v>
      </c>
      <c r="J133" s="163" t="s">
        <v>634</v>
      </c>
    </row>
    <row r="134" spans="1:10" ht="12.75">
      <c r="A134" s="109" t="s">
        <v>632</v>
      </c>
      <c r="B134" s="161">
        <v>275</v>
      </c>
      <c r="C134" s="161">
        <v>275</v>
      </c>
      <c r="D134" s="161">
        <v>275</v>
      </c>
      <c r="E134" s="161">
        <v>275</v>
      </c>
      <c r="F134" s="161">
        <v>275</v>
      </c>
      <c r="G134" s="161">
        <v>275</v>
      </c>
      <c r="H134" s="161">
        <v>237</v>
      </c>
      <c r="I134" s="593">
        <f t="shared" si="3"/>
        <v>0.8618181818181818</v>
      </c>
      <c r="J134" s="163" t="s">
        <v>612</v>
      </c>
    </row>
    <row r="135" spans="1:10" ht="12.75">
      <c r="A135" s="109" t="s">
        <v>632</v>
      </c>
      <c r="B135" s="161">
        <v>0</v>
      </c>
      <c r="C135" s="161">
        <v>0</v>
      </c>
      <c r="D135" s="161">
        <v>0</v>
      </c>
      <c r="E135" s="161">
        <v>0</v>
      </c>
      <c r="F135" s="161">
        <v>0</v>
      </c>
      <c r="G135" s="161">
        <v>0</v>
      </c>
      <c r="H135" s="161">
        <v>3</v>
      </c>
      <c r="I135" s="593" t="str">
        <f t="shared" si="3"/>
        <v>*</v>
      </c>
      <c r="J135" s="163" t="s">
        <v>628</v>
      </c>
    </row>
    <row r="136" spans="1:10" ht="12.75">
      <c r="A136" s="109" t="s">
        <v>632</v>
      </c>
      <c r="B136" s="161">
        <v>0</v>
      </c>
      <c r="C136" s="161">
        <v>0</v>
      </c>
      <c r="D136" s="161">
        <v>0</v>
      </c>
      <c r="E136" s="161">
        <v>0</v>
      </c>
      <c r="F136" s="161">
        <v>0</v>
      </c>
      <c r="G136" s="161">
        <v>0</v>
      </c>
      <c r="H136" s="161">
        <v>0</v>
      </c>
      <c r="I136" s="593" t="str">
        <f t="shared" si="3"/>
        <v>*</v>
      </c>
      <c r="J136" s="163" t="s">
        <v>629</v>
      </c>
    </row>
    <row r="137" spans="1:10" ht="12.75">
      <c r="A137" s="109" t="s">
        <v>632</v>
      </c>
      <c r="B137" s="161">
        <v>0</v>
      </c>
      <c r="C137" s="161">
        <v>0</v>
      </c>
      <c r="D137" s="161">
        <v>0</v>
      </c>
      <c r="E137" s="161">
        <v>0</v>
      </c>
      <c r="F137" s="161">
        <v>0</v>
      </c>
      <c r="G137" s="161">
        <v>0</v>
      </c>
      <c r="H137" s="161">
        <v>0</v>
      </c>
      <c r="I137" s="593" t="str">
        <f t="shared" si="3"/>
        <v>*</v>
      </c>
      <c r="J137" s="163" t="s">
        <v>635</v>
      </c>
    </row>
    <row r="138" spans="1:10" ht="12.75">
      <c r="A138" s="109" t="s">
        <v>632</v>
      </c>
      <c r="B138" s="161">
        <v>0</v>
      </c>
      <c r="C138" s="161">
        <v>0</v>
      </c>
      <c r="D138" s="161">
        <v>0</v>
      </c>
      <c r="E138" s="161">
        <v>0</v>
      </c>
      <c r="F138" s="161">
        <v>0</v>
      </c>
      <c r="G138" s="161">
        <v>0</v>
      </c>
      <c r="H138" s="161">
        <v>0</v>
      </c>
      <c r="I138" s="593" t="str">
        <f t="shared" si="3"/>
        <v>*</v>
      </c>
      <c r="J138" s="163" t="s">
        <v>617</v>
      </c>
    </row>
    <row r="139" spans="1:10" ht="12.75">
      <c r="A139" s="109" t="s">
        <v>632</v>
      </c>
      <c r="B139" s="161">
        <v>80</v>
      </c>
      <c r="C139" s="161">
        <v>80</v>
      </c>
      <c r="D139" s="161">
        <v>80</v>
      </c>
      <c r="E139" s="161">
        <v>80</v>
      </c>
      <c r="F139" s="161">
        <v>80</v>
      </c>
      <c r="G139" s="161">
        <v>80</v>
      </c>
      <c r="H139" s="161">
        <v>39</v>
      </c>
      <c r="I139" s="593">
        <f t="shared" si="3"/>
        <v>0.4875</v>
      </c>
      <c r="J139" s="163" t="s">
        <v>576</v>
      </c>
    </row>
    <row r="140" spans="1:10" ht="12.75">
      <c r="A140" s="109" t="s">
        <v>632</v>
      </c>
      <c r="B140" s="161">
        <v>18</v>
      </c>
      <c r="C140" s="161">
        <v>18</v>
      </c>
      <c r="D140" s="161">
        <v>18</v>
      </c>
      <c r="E140" s="161">
        <v>18</v>
      </c>
      <c r="F140" s="161">
        <v>13</v>
      </c>
      <c r="G140" s="161">
        <v>13</v>
      </c>
      <c r="H140" s="161">
        <v>15</v>
      </c>
      <c r="I140" s="593">
        <f t="shared" si="3"/>
        <v>1.1538461538461537</v>
      </c>
      <c r="J140" s="163" t="s">
        <v>631</v>
      </c>
    </row>
    <row r="141" spans="1:10" ht="12.75">
      <c r="A141" s="109" t="s">
        <v>632</v>
      </c>
      <c r="B141" s="161">
        <v>5</v>
      </c>
      <c r="C141" s="161">
        <v>5</v>
      </c>
      <c r="D141" s="161">
        <v>5</v>
      </c>
      <c r="E141" s="161">
        <v>5</v>
      </c>
      <c r="F141" s="161">
        <v>5</v>
      </c>
      <c r="G141" s="161">
        <v>5</v>
      </c>
      <c r="H141" s="161">
        <v>1</v>
      </c>
      <c r="I141" s="593">
        <f t="shared" si="3"/>
        <v>0.2</v>
      </c>
      <c r="J141" s="163" t="s">
        <v>597</v>
      </c>
    </row>
    <row r="142" spans="1:10" ht="12.75">
      <c r="A142" s="109" t="s">
        <v>632</v>
      </c>
      <c r="B142" s="161">
        <v>28</v>
      </c>
      <c r="C142" s="161">
        <v>28</v>
      </c>
      <c r="D142" s="161">
        <v>28</v>
      </c>
      <c r="E142" s="161">
        <v>28</v>
      </c>
      <c r="F142" s="161">
        <v>31</v>
      </c>
      <c r="G142" s="161">
        <v>31</v>
      </c>
      <c r="H142" s="161">
        <v>67</v>
      </c>
      <c r="I142" s="593">
        <f t="shared" si="3"/>
        <v>2.161290322580645</v>
      </c>
      <c r="J142" s="163" t="s">
        <v>636</v>
      </c>
    </row>
    <row r="143" spans="1:10" ht="12.75">
      <c r="A143" s="109" t="s">
        <v>632</v>
      </c>
      <c r="B143" s="161">
        <v>62</v>
      </c>
      <c r="C143" s="161">
        <v>62</v>
      </c>
      <c r="D143" s="161">
        <v>62</v>
      </c>
      <c r="E143" s="161">
        <v>62</v>
      </c>
      <c r="F143" s="161">
        <v>87</v>
      </c>
      <c r="G143" s="161">
        <v>87</v>
      </c>
      <c r="H143" s="161">
        <v>77</v>
      </c>
      <c r="I143" s="593">
        <f t="shared" si="3"/>
        <v>0.8850574712643678</v>
      </c>
      <c r="J143" s="163" t="s">
        <v>578</v>
      </c>
    </row>
    <row r="144" spans="1:10" ht="12.75">
      <c r="A144" s="109" t="s">
        <v>632</v>
      </c>
      <c r="B144" s="161">
        <v>265</v>
      </c>
      <c r="C144" s="161">
        <v>265</v>
      </c>
      <c r="D144" s="161">
        <v>265</v>
      </c>
      <c r="E144" s="161">
        <v>265</v>
      </c>
      <c r="F144" s="161">
        <v>265</v>
      </c>
      <c r="G144" s="161">
        <v>265</v>
      </c>
      <c r="H144" s="161">
        <v>264</v>
      </c>
      <c r="I144" s="593">
        <f t="shared" si="3"/>
        <v>0.9962264150943396</v>
      </c>
      <c r="J144" s="163" t="s">
        <v>581</v>
      </c>
    </row>
    <row r="145" spans="1:10" ht="12.75">
      <c r="A145" s="109" t="s">
        <v>582</v>
      </c>
      <c r="B145" s="161">
        <v>0</v>
      </c>
      <c r="C145" s="161">
        <v>0</v>
      </c>
      <c r="D145" s="161">
        <v>0</v>
      </c>
      <c r="E145" s="161">
        <v>24</v>
      </c>
      <c r="F145" s="161">
        <v>24</v>
      </c>
      <c r="G145" s="161">
        <v>24</v>
      </c>
      <c r="H145" s="161">
        <v>1</v>
      </c>
      <c r="I145" s="593">
        <f t="shared" si="3"/>
        <v>0.041666666666666664</v>
      </c>
      <c r="J145" s="163" t="s">
        <v>637</v>
      </c>
    </row>
    <row r="146" spans="1:10" ht="12.75">
      <c r="A146" s="109" t="s">
        <v>632</v>
      </c>
      <c r="B146" s="161">
        <v>60</v>
      </c>
      <c r="C146" s="161">
        <v>60</v>
      </c>
      <c r="D146" s="161">
        <v>60</v>
      </c>
      <c r="E146" s="161">
        <v>60</v>
      </c>
      <c r="F146" s="161">
        <v>138</v>
      </c>
      <c r="G146" s="161">
        <v>138</v>
      </c>
      <c r="H146" s="161">
        <v>13</v>
      </c>
      <c r="I146" s="593">
        <f t="shared" si="3"/>
        <v>0.09420289855072464</v>
      </c>
      <c r="J146" s="163" t="s">
        <v>584</v>
      </c>
    </row>
    <row r="147" spans="1:10" ht="12.75">
      <c r="A147" s="109" t="s">
        <v>632</v>
      </c>
      <c r="B147" s="161">
        <v>15</v>
      </c>
      <c r="C147" s="161">
        <v>15</v>
      </c>
      <c r="D147" s="161">
        <v>15</v>
      </c>
      <c r="E147" s="161">
        <v>15</v>
      </c>
      <c r="F147" s="161">
        <v>15</v>
      </c>
      <c r="G147" s="161">
        <v>15</v>
      </c>
      <c r="H147" s="161">
        <v>2</v>
      </c>
      <c r="I147" s="593">
        <f t="shared" si="3"/>
        <v>0.13333333333333333</v>
      </c>
      <c r="J147" s="163" t="s">
        <v>619</v>
      </c>
    </row>
    <row r="148" spans="1:10" ht="12.75">
      <c r="A148" s="109" t="s">
        <v>632</v>
      </c>
      <c r="B148" s="161">
        <v>15</v>
      </c>
      <c r="C148" s="161">
        <v>15</v>
      </c>
      <c r="D148" s="161">
        <v>15</v>
      </c>
      <c r="E148" s="161">
        <v>15</v>
      </c>
      <c r="F148" s="161">
        <v>15</v>
      </c>
      <c r="G148" s="161">
        <v>15</v>
      </c>
      <c r="H148" s="161">
        <v>1</v>
      </c>
      <c r="I148" s="593">
        <f t="shared" si="3"/>
        <v>0.06666666666666667</v>
      </c>
      <c r="J148" s="163" t="s">
        <v>585</v>
      </c>
    </row>
    <row r="149" spans="1:10" ht="12.75">
      <c r="A149" s="109" t="s">
        <v>632</v>
      </c>
      <c r="B149" s="161">
        <v>15</v>
      </c>
      <c r="C149" s="161">
        <v>15</v>
      </c>
      <c r="D149" s="161">
        <v>15</v>
      </c>
      <c r="E149" s="161">
        <v>15</v>
      </c>
      <c r="F149" s="161">
        <v>15</v>
      </c>
      <c r="G149" s="161">
        <v>15</v>
      </c>
      <c r="H149" s="161">
        <v>0</v>
      </c>
      <c r="I149" s="593" t="str">
        <f t="shared" si="3"/>
        <v>*</v>
      </c>
      <c r="J149" s="163" t="s">
        <v>638</v>
      </c>
    </row>
    <row r="150" spans="1:10" ht="12.75">
      <c r="A150" s="109" t="s">
        <v>632</v>
      </c>
      <c r="B150" s="161">
        <v>0</v>
      </c>
      <c r="C150" s="161">
        <v>5</v>
      </c>
      <c r="D150" s="161">
        <v>5</v>
      </c>
      <c r="E150" s="161">
        <v>5</v>
      </c>
      <c r="F150" s="161">
        <v>5</v>
      </c>
      <c r="G150" s="161">
        <v>5</v>
      </c>
      <c r="H150" s="161">
        <v>0</v>
      </c>
      <c r="I150" s="593" t="str">
        <f t="shared" si="3"/>
        <v>*</v>
      </c>
      <c r="J150" s="163" t="s">
        <v>639</v>
      </c>
    </row>
    <row r="151" spans="1:10" ht="12.75">
      <c r="A151" s="109" t="s">
        <v>632</v>
      </c>
      <c r="B151" s="161">
        <v>0</v>
      </c>
      <c r="C151" s="161">
        <v>0</v>
      </c>
      <c r="D151" s="161">
        <v>0</v>
      </c>
      <c r="E151" s="161">
        <v>0</v>
      </c>
      <c r="F151" s="161">
        <v>0</v>
      </c>
      <c r="G151" s="161">
        <v>0</v>
      </c>
      <c r="H151" s="161">
        <v>0</v>
      </c>
      <c r="I151" s="593" t="str">
        <f t="shared" si="3"/>
        <v>*</v>
      </c>
      <c r="J151" s="163" t="s">
        <v>506</v>
      </c>
    </row>
    <row r="152" spans="1:10" ht="12.75">
      <c r="A152" s="109" t="s">
        <v>632</v>
      </c>
      <c r="B152" s="161">
        <v>10</v>
      </c>
      <c r="C152" s="161">
        <v>10</v>
      </c>
      <c r="D152" s="161">
        <v>10</v>
      </c>
      <c r="E152" s="161">
        <v>10</v>
      </c>
      <c r="F152" s="161">
        <v>10</v>
      </c>
      <c r="G152" s="161">
        <v>10</v>
      </c>
      <c r="H152" s="161">
        <v>5</v>
      </c>
      <c r="I152" s="593">
        <f t="shared" si="3"/>
        <v>0.5</v>
      </c>
      <c r="J152" s="163" t="s">
        <v>586</v>
      </c>
    </row>
    <row r="153" spans="1:10" ht="12.75">
      <c r="A153" s="109" t="s">
        <v>632</v>
      </c>
      <c r="B153" s="161">
        <v>270</v>
      </c>
      <c r="C153" s="161">
        <v>270</v>
      </c>
      <c r="D153" s="161">
        <v>270</v>
      </c>
      <c r="E153" s="161">
        <v>270</v>
      </c>
      <c r="F153" s="161">
        <v>270</v>
      </c>
      <c r="G153" s="161">
        <v>270</v>
      </c>
      <c r="H153" s="161">
        <v>261</v>
      </c>
      <c r="I153" s="593">
        <f t="shared" si="3"/>
        <v>0.9666666666666667</v>
      </c>
      <c r="J153" s="163" t="s">
        <v>621</v>
      </c>
    </row>
    <row r="154" spans="1:10" ht="12.75">
      <c r="A154" s="109" t="s">
        <v>632</v>
      </c>
      <c r="B154" s="161">
        <v>4</v>
      </c>
      <c r="C154" s="161">
        <v>4</v>
      </c>
      <c r="D154" s="161">
        <v>4</v>
      </c>
      <c r="E154" s="161">
        <v>4</v>
      </c>
      <c r="F154" s="161">
        <v>4</v>
      </c>
      <c r="G154" s="161">
        <v>4</v>
      </c>
      <c r="H154" s="161">
        <v>2</v>
      </c>
      <c r="I154" s="593">
        <f t="shared" si="3"/>
        <v>0.5</v>
      </c>
      <c r="J154" s="163" t="s">
        <v>640</v>
      </c>
    </row>
    <row r="155" spans="1:10" ht="12.75">
      <c r="A155" s="109" t="s">
        <v>632</v>
      </c>
      <c r="B155" s="175">
        <v>2</v>
      </c>
      <c r="C155" s="175">
        <v>2</v>
      </c>
      <c r="D155" s="175">
        <v>2</v>
      </c>
      <c r="E155" s="175">
        <v>2</v>
      </c>
      <c r="F155" s="175">
        <v>2</v>
      </c>
      <c r="G155" s="175">
        <v>2</v>
      </c>
      <c r="H155" s="175">
        <v>4</v>
      </c>
      <c r="I155" s="593">
        <f t="shared" si="3"/>
        <v>2</v>
      </c>
      <c r="J155" s="176" t="s">
        <v>536</v>
      </c>
    </row>
    <row r="156" spans="1:10" ht="12.75">
      <c r="A156" s="109" t="s">
        <v>632</v>
      </c>
      <c r="B156" s="161">
        <v>515</v>
      </c>
      <c r="C156" s="161">
        <v>515</v>
      </c>
      <c r="D156" s="161">
        <v>344</v>
      </c>
      <c r="E156" s="161">
        <v>344</v>
      </c>
      <c r="F156" s="161">
        <v>377</v>
      </c>
      <c r="G156" s="161">
        <v>377</v>
      </c>
      <c r="H156" s="161">
        <v>332</v>
      </c>
      <c r="I156" s="593">
        <f t="shared" si="3"/>
        <v>0.8806366047745358</v>
      </c>
      <c r="J156" s="163" t="s">
        <v>588</v>
      </c>
    </row>
    <row r="157" spans="1:10" ht="12.75">
      <c r="A157" s="109" t="s">
        <v>632</v>
      </c>
      <c r="B157" s="161">
        <v>30</v>
      </c>
      <c r="C157" s="161">
        <v>30</v>
      </c>
      <c r="D157" s="161">
        <v>30</v>
      </c>
      <c r="E157" s="161">
        <v>30</v>
      </c>
      <c r="F157" s="161">
        <v>30</v>
      </c>
      <c r="G157" s="161">
        <v>30</v>
      </c>
      <c r="H157" s="161">
        <v>27</v>
      </c>
      <c r="I157" s="593">
        <f t="shared" si="3"/>
        <v>0.9</v>
      </c>
      <c r="J157" s="163" t="s">
        <v>641</v>
      </c>
    </row>
    <row r="158" spans="1:10" ht="12.75">
      <c r="A158" s="109" t="s">
        <v>632</v>
      </c>
      <c r="B158" s="161">
        <v>90</v>
      </c>
      <c r="C158" s="161">
        <v>90</v>
      </c>
      <c r="D158" s="161">
        <v>90</v>
      </c>
      <c r="E158" s="161">
        <v>212</v>
      </c>
      <c r="F158" s="161">
        <v>212</v>
      </c>
      <c r="G158" s="161">
        <v>212</v>
      </c>
      <c r="H158" s="161">
        <v>230</v>
      </c>
      <c r="I158" s="593">
        <f aca="true" t="shared" si="4" ref="I158:I166">IF(OR(H158=0,G158=0),"*",H158/G158)</f>
        <v>1.0849056603773586</v>
      </c>
      <c r="J158" s="163" t="s">
        <v>620</v>
      </c>
    </row>
    <row r="159" spans="1:10" ht="12.75">
      <c r="A159" s="109" t="s">
        <v>632</v>
      </c>
      <c r="B159" s="161">
        <v>10</v>
      </c>
      <c r="C159" s="161">
        <v>10</v>
      </c>
      <c r="D159" s="161">
        <v>10</v>
      </c>
      <c r="E159" s="161">
        <v>10</v>
      </c>
      <c r="F159" s="161">
        <v>10</v>
      </c>
      <c r="G159" s="161">
        <v>10</v>
      </c>
      <c r="H159" s="161">
        <v>7</v>
      </c>
      <c r="I159" s="593">
        <f t="shared" si="4"/>
        <v>0.7</v>
      </c>
      <c r="J159" s="163" t="s">
        <v>499</v>
      </c>
    </row>
    <row r="160" spans="1:10" ht="12.75">
      <c r="A160" s="109" t="s">
        <v>632</v>
      </c>
      <c r="B160" s="161">
        <v>100</v>
      </c>
      <c r="C160" s="161">
        <v>100</v>
      </c>
      <c r="D160" s="161">
        <v>100</v>
      </c>
      <c r="E160" s="161">
        <v>165</v>
      </c>
      <c r="F160" s="161">
        <v>165</v>
      </c>
      <c r="G160" s="161">
        <v>165</v>
      </c>
      <c r="H160" s="161">
        <v>111</v>
      </c>
      <c r="I160" s="593">
        <f t="shared" si="4"/>
        <v>0.6727272727272727</v>
      </c>
      <c r="J160" s="163" t="s">
        <v>642</v>
      </c>
    </row>
    <row r="161" spans="1:10" ht="12.75">
      <c r="A161" s="109" t="s">
        <v>632</v>
      </c>
      <c r="B161" s="161">
        <v>70</v>
      </c>
      <c r="C161" s="161">
        <v>70</v>
      </c>
      <c r="D161" s="161">
        <v>70</v>
      </c>
      <c r="E161" s="161">
        <v>70</v>
      </c>
      <c r="F161" s="161">
        <v>110</v>
      </c>
      <c r="G161" s="161">
        <v>110</v>
      </c>
      <c r="H161" s="161">
        <v>95</v>
      </c>
      <c r="I161" s="593">
        <f t="shared" si="4"/>
        <v>0.8636363636363636</v>
      </c>
      <c r="J161" s="163" t="s">
        <v>622</v>
      </c>
    </row>
    <row r="162" spans="1:10" ht="12.75">
      <c r="A162" s="109" t="s">
        <v>632</v>
      </c>
      <c r="B162" s="161">
        <v>0</v>
      </c>
      <c r="C162" s="161">
        <v>0</v>
      </c>
      <c r="D162" s="161">
        <v>0</v>
      </c>
      <c r="E162" s="161">
        <v>0</v>
      </c>
      <c r="F162" s="161">
        <v>0</v>
      </c>
      <c r="G162" s="161">
        <v>0</v>
      </c>
      <c r="H162" s="161">
        <v>0</v>
      </c>
      <c r="I162" s="593" t="str">
        <f t="shared" si="4"/>
        <v>*</v>
      </c>
      <c r="J162" s="163" t="s">
        <v>569</v>
      </c>
    </row>
    <row r="163" spans="1:10" ht="12.75">
      <c r="A163" s="109" t="s">
        <v>632</v>
      </c>
      <c r="B163" s="161">
        <v>12</v>
      </c>
      <c r="C163" s="161">
        <v>12</v>
      </c>
      <c r="D163" s="161">
        <v>12</v>
      </c>
      <c r="E163" s="161">
        <v>12</v>
      </c>
      <c r="F163" s="161">
        <v>65</v>
      </c>
      <c r="G163" s="161">
        <v>65</v>
      </c>
      <c r="H163" s="161">
        <v>39</v>
      </c>
      <c r="I163" s="593">
        <f t="shared" si="4"/>
        <v>0.6</v>
      </c>
      <c r="J163" s="163" t="s">
        <v>643</v>
      </c>
    </row>
    <row r="164" spans="1:10" ht="12.75">
      <c r="A164" s="109" t="s">
        <v>632</v>
      </c>
      <c r="B164" s="161">
        <v>190</v>
      </c>
      <c r="C164" s="161">
        <v>205</v>
      </c>
      <c r="D164" s="161">
        <v>156</v>
      </c>
      <c r="E164" s="161">
        <v>156</v>
      </c>
      <c r="F164" s="161">
        <v>171</v>
      </c>
      <c r="G164" s="161">
        <v>171</v>
      </c>
      <c r="H164" s="161">
        <v>74</v>
      </c>
      <c r="I164" s="593">
        <f t="shared" si="4"/>
        <v>0.4327485380116959</v>
      </c>
      <c r="J164" s="163" t="s">
        <v>624</v>
      </c>
    </row>
    <row r="165" spans="1:10" ht="13.5" thickBot="1">
      <c r="A165" s="109" t="s">
        <v>632</v>
      </c>
      <c r="B165" s="336">
        <v>5</v>
      </c>
      <c r="C165" s="336">
        <v>5</v>
      </c>
      <c r="D165" s="336">
        <v>5</v>
      </c>
      <c r="E165" s="336">
        <v>5</v>
      </c>
      <c r="F165" s="336">
        <v>10</v>
      </c>
      <c r="G165" s="336">
        <v>10</v>
      </c>
      <c r="H165" s="336">
        <v>9</v>
      </c>
      <c r="I165" s="593">
        <f t="shared" si="4"/>
        <v>0.9</v>
      </c>
      <c r="J165" s="173" t="s">
        <v>625</v>
      </c>
    </row>
    <row r="166" spans="1:10" ht="13.5" thickBot="1">
      <c r="A166" s="117" t="s">
        <v>644</v>
      </c>
      <c r="B166" s="323">
        <f aca="true" t="shared" si="5" ref="B166:H166">SUM(B94:B165)</f>
        <v>2620</v>
      </c>
      <c r="C166" s="323">
        <f t="shared" si="5"/>
        <v>2640</v>
      </c>
      <c r="D166" s="323">
        <f t="shared" si="5"/>
        <v>2420</v>
      </c>
      <c r="E166" s="323">
        <f t="shared" si="5"/>
        <v>2631</v>
      </c>
      <c r="F166" s="323">
        <f t="shared" si="5"/>
        <v>2850</v>
      </c>
      <c r="G166" s="323">
        <f t="shared" si="5"/>
        <v>2850</v>
      </c>
      <c r="H166" s="323">
        <f t="shared" si="5"/>
        <v>2340</v>
      </c>
      <c r="I166" s="581">
        <f t="shared" si="4"/>
        <v>0.8210526315789474</v>
      </c>
      <c r="J166" s="118"/>
    </row>
    <row r="167" spans="1:10" ht="12.75">
      <c r="A167" s="122"/>
      <c r="B167" s="123"/>
      <c r="C167" s="123"/>
      <c r="D167" s="123"/>
      <c r="E167" s="123"/>
      <c r="F167" s="123"/>
      <c r="G167" s="123"/>
      <c r="H167" s="123"/>
      <c r="I167" s="123"/>
      <c r="J167" s="137"/>
    </row>
    <row r="168" spans="1:9" ht="19.5" thickBot="1">
      <c r="A168" s="1" t="s">
        <v>645</v>
      </c>
      <c r="B168" s="99"/>
      <c r="C168" s="99"/>
      <c r="D168" s="99"/>
      <c r="E168" s="99"/>
      <c r="F168" s="99"/>
      <c r="G168" s="99"/>
      <c r="H168" s="600"/>
      <c r="I168" s="99"/>
    </row>
    <row r="169" spans="1:10" ht="12.75">
      <c r="A169" s="113" t="s">
        <v>561</v>
      </c>
      <c r="B169" s="111" t="s">
        <v>430</v>
      </c>
      <c r="C169" s="111" t="s">
        <v>562</v>
      </c>
      <c r="D169" s="111" t="s">
        <v>563</v>
      </c>
      <c r="E169" s="111" t="s">
        <v>564</v>
      </c>
      <c r="F169" s="111" t="s">
        <v>873</v>
      </c>
      <c r="G169" s="111" t="s">
        <v>894</v>
      </c>
      <c r="H169" s="601" t="s">
        <v>175</v>
      </c>
      <c r="I169" s="111" t="s">
        <v>2</v>
      </c>
      <c r="J169" s="113" t="s">
        <v>434</v>
      </c>
    </row>
    <row r="170" spans="1:10" ht="13.5" thickBot="1">
      <c r="A170" s="114" t="s">
        <v>435</v>
      </c>
      <c r="B170" s="331" t="s">
        <v>242</v>
      </c>
      <c r="C170" s="331" t="s">
        <v>242</v>
      </c>
      <c r="D170" s="331" t="s">
        <v>242</v>
      </c>
      <c r="E170" s="331" t="s">
        <v>242</v>
      </c>
      <c r="F170" s="331" t="s">
        <v>242</v>
      </c>
      <c r="G170" s="331" t="s">
        <v>242</v>
      </c>
      <c r="H170" s="331" t="s">
        <v>881</v>
      </c>
      <c r="I170" s="331" t="s">
        <v>94</v>
      </c>
      <c r="J170" s="114"/>
    </row>
    <row r="171" spans="1:10" ht="12.75">
      <c r="A171" s="164"/>
      <c r="B171" s="165">
        <v>576</v>
      </c>
      <c r="C171" s="165">
        <v>576</v>
      </c>
      <c r="D171" s="165">
        <v>576</v>
      </c>
      <c r="E171" s="165">
        <v>576</v>
      </c>
      <c r="F171" s="165">
        <v>576</v>
      </c>
      <c r="G171" s="165">
        <v>576</v>
      </c>
      <c r="H171" s="165">
        <v>536</v>
      </c>
      <c r="I171" s="617">
        <f>IF(OR(H171=0,G171=0),"*",H171/G171)</f>
        <v>0.9305555555555556</v>
      </c>
      <c r="J171" s="166" t="s">
        <v>646</v>
      </c>
    </row>
    <row r="172" spans="1:10" ht="12.75">
      <c r="A172" s="667"/>
      <c r="B172" s="165">
        <v>0</v>
      </c>
      <c r="C172" s="165">
        <v>0</v>
      </c>
      <c r="D172" s="165">
        <v>0</v>
      </c>
      <c r="E172" s="165">
        <v>0</v>
      </c>
      <c r="F172" s="165">
        <v>0</v>
      </c>
      <c r="G172" s="165">
        <v>0</v>
      </c>
      <c r="H172" s="165">
        <v>31</v>
      </c>
      <c r="I172" s="617" t="str">
        <f>IF(OR(H172=0,G172=0),"*",H172/G172)</f>
        <v>*</v>
      </c>
      <c r="J172" s="166" t="s">
        <v>869</v>
      </c>
    </row>
    <row r="173" spans="1:10" ht="13.5" thickBot="1">
      <c r="A173" s="333"/>
      <c r="B173" s="172">
        <v>0</v>
      </c>
      <c r="C173" s="172">
        <v>0</v>
      </c>
      <c r="D173" s="172">
        <v>0</v>
      </c>
      <c r="E173" s="172">
        <v>0</v>
      </c>
      <c r="F173" s="336">
        <v>0</v>
      </c>
      <c r="G173" s="336">
        <v>0</v>
      </c>
      <c r="H173" s="172">
        <v>0</v>
      </c>
      <c r="I173" s="617" t="str">
        <f>IF(OR(H173=0,G173=0),"*",H173/G173)</f>
        <v>*</v>
      </c>
      <c r="J173" s="173" t="s">
        <v>647</v>
      </c>
    </row>
    <row r="174" spans="1:10" ht="13.5" thickBot="1">
      <c r="A174" s="73"/>
      <c r="B174" s="112">
        <f aca="true" t="shared" si="6" ref="B174:H174">SUM(B171:B173)</f>
        <v>576</v>
      </c>
      <c r="C174" s="112">
        <f t="shared" si="6"/>
        <v>576</v>
      </c>
      <c r="D174" s="112">
        <f t="shared" si="6"/>
        <v>576</v>
      </c>
      <c r="E174" s="112">
        <f t="shared" si="6"/>
        <v>576</v>
      </c>
      <c r="F174" s="112">
        <f t="shared" si="6"/>
        <v>576</v>
      </c>
      <c r="G174" s="112">
        <f t="shared" si="6"/>
        <v>576</v>
      </c>
      <c r="H174" s="112">
        <f t="shared" si="6"/>
        <v>567</v>
      </c>
      <c r="I174" s="620">
        <f>IF(OR(H174=0,G174=0),"*",H174/G174)</f>
        <v>0.984375</v>
      </c>
      <c r="J174" s="73"/>
    </row>
    <row r="175" spans="1:10" ht="12.75">
      <c r="A175" s="78"/>
      <c r="B175" s="343"/>
      <c r="C175" s="343"/>
      <c r="D175" s="343"/>
      <c r="E175" s="343"/>
      <c r="F175" s="343"/>
      <c r="G175" s="343"/>
      <c r="H175" s="343"/>
      <c r="I175" s="343"/>
      <c r="J175" s="78"/>
    </row>
    <row r="176" spans="1:9" ht="19.5" thickBot="1">
      <c r="A176" s="3" t="s">
        <v>648</v>
      </c>
      <c r="B176" s="100"/>
      <c r="C176" s="100"/>
      <c r="D176" s="100"/>
      <c r="E176" s="100"/>
      <c r="F176" s="100"/>
      <c r="G176" s="100"/>
      <c r="H176" s="602"/>
      <c r="I176" s="100"/>
    </row>
    <row r="177" spans="1:10" ht="12.75">
      <c r="A177" s="113" t="s">
        <v>561</v>
      </c>
      <c r="B177" s="111" t="s">
        <v>430</v>
      </c>
      <c r="C177" s="111" t="s">
        <v>562</v>
      </c>
      <c r="D177" s="111" t="s">
        <v>563</v>
      </c>
      <c r="E177" s="111" t="s">
        <v>564</v>
      </c>
      <c r="F177" s="111" t="s">
        <v>873</v>
      </c>
      <c r="G177" s="111" t="s">
        <v>894</v>
      </c>
      <c r="H177" s="601" t="s">
        <v>175</v>
      </c>
      <c r="I177" s="111" t="s">
        <v>2</v>
      </c>
      <c r="J177" s="113" t="s">
        <v>434</v>
      </c>
    </row>
    <row r="178" spans="1:10" ht="13.5" thickBot="1">
      <c r="A178" s="114" t="s">
        <v>435</v>
      </c>
      <c r="B178" s="331" t="s">
        <v>242</v>
      </c>
      <c r="C178" s="331" t="s">
        <v>242</v>
      </c>
      <c r="D178" s="331" t="s">
        <v>242</v>
      </c>
      <c r="E178" s="331" t="s">
        <v>242</v>
      </c>
      <c r="F178" s="331" t="s">
        <v>242</v>
      </c>
      <c r="G178" s="331" t="s">
        <v>242</v>
      </c>
      <c r="H178" s="331" t="s">
        <v>881</v>
      </c>
      <c r="I178" s="331" t="s">
        <v>94</v>
      </c>
      <c r="J178" s="114"/>
    </row>
    <row r="179" spans="1:10" ht="12.75">
      <c r="A179" s="155"/>
      <c r="B179" s="156">
        <v>385</v>
      </c>
      <c r="C179" s="156">
        <v>385</v>
      </c>
      <c r="D179" s="156">
        <v>385</v>
      </c>
      <c r="E179" s="156">
        <v>385</v>
      </c>
      <c r="F179" s="156">
        <v>612</v>
      </c>
      <c r="G179" s="156">
        <v>612</v>
      </c>
      <c r="H179" s="156">
        <v>611</v>
      </c>
      <c r="I179" s="617">
        <f>IF(OR(H179=0,G179=0),"*",H179/G179)</f>
        <v>0.9983660130718954</v>
      </c>
      <c r="J179" s="157" t="s">
        <v>649</v>
      </c>
    </row>
    <row r="180" spans="1:10" ht="13.5" thickBot="1">
      <c r="A180" s="205"/>
      <c r="B180" s="175">
        <v>1115</v>
      </c>
      <c r="C180" s="175">
        <v>1115</v>
      </c>
      <c r="D180" s="175">
        <v>1115</v>
      </c>
      <c r="E180" s="175">
        <v>1115</v>
      </c>
      <c r="F180" s="175">
        <v>1115</v>
      </c>
      <c r="G180" s="175">
        <v>1115</v>
      </c>
      <c r="H180" s="175">
        <v>1113</v>
      </c>
      <c r="I180" s="666">
        <f>IF(OR(H180=0,G180=0),"*",H180/G180)</f>
        <v>0.9982062780269059</v>
      </c>
      <c r="J180" s="176" t="s">
        <v>647</v>
      </c>
    </row>
    <row r="181" spans="1:10" ht="13.5" thickBot="1">
      <c r="A181" s="73"/>
      <c r="B181" s="112">
        <f aca="true" t="shared" si="7" ref="B181:H181">SUM(B179:B180)</f>
        <v>1500</v>
      </c>
      <c r="C181" s="112">
        <f t="shared" si="7"/>
        <v>1500</v>
      </c>
      <c r="D181" s="112">
        <f t="shared" si="7"/>
        <v>1500</v>
      </c>
      <c r="E181" s="112">
        <f t="shared" si="7"/>
        <v>1500</v>
      </c>
      <c r="F181" s="112">
        <f t="shared" si="7"/>
        <v>1727</v>
      </c>
      <c r="G181" s="112">
        <f t="shared" si="7"/>
        <v>1727</v>
      </c>
      <c r="H181" s="112">
        <f t="shared" si="7"/>
        <v>1724</v>
      </c>
      <c r="I181" s="581">
        <f>IF(OR(H181=0,G181=0),"*",H181/G181)</f>
        <v>0.998262883613202</v>
      </c>
      <c r="J181" s="73"/>
    </row>
    <row r="182" spans="1:9" ht="12.75">
      <c r="A182" s="5"/>
      <c r="B182" s="98"/>
      <c r="C182" s="98"/>
      <c r="D182" s="98"/>
      <c r="E182" s="98"/>
      <c r="F182" s="98"/>
      <c r="G182" s="98"/>
      <c r="H182" s="599"/>
      <c r="I182" s="98"/>
    </row>
    <row r="183" spans="1:9" ht="19.5" thickBot="1">
      <c r="A183" s="1" t="s">
        <v>650</v>
      </c>
      <c r="B183" s="99"/>
      <c r="C183" s="99"/>
      <c r="D183" s="99"/>
      <c r="E183" s="99"/>
      <c r="F183" s="99"/>
      <c r="G183" s="99"/>
      <c r="H183" s="600"/>
      <c r="I183" s="99"/>
    </row>
    <row r="184" spans="1:10" ht="12.75">
      <c r="A184" s="113" t="s">
        <v>561</v>
      </c>
      <c r="B184" s="111" t="s">
        <v>651</v>
      </c>
      <c r="C184" s="111" t="s">
        <v>562</v>
      </c>
      <c r="D184" s="111" t="s">
        <v>563</v>
      </c>
      <c r="E184" s="111" t="s">
        <v>564</v>
      </c>
      <c r="F184" s="111" t="s">
        <v>873</v>
      </c>
      <c r="G184" s="111" t="s">
        <v>894</v>
      </c>
      <c r="H184" s="601" t="s">
        <v>175</v>
      </c>
      <c r="I184" s="111" t="s">
        <v>2</v>
      </c>
      <c r="J184" s="113" t="s">
        <v>434</v>
      </c>
    </row>
    <row r="185" spans="1:10" ht="13.5" thickBot="1">
      <c r="A185" s="114" t="s">
        <v>435</v>
      </c>
      <c r="B185" s="331" t="s">
        <v>242</v>
      </c>
      <c r="C185" s="331" t="s">
        <v>242</v>
      </c>
      <c r="D185" s="331" t="s">
        <v>242</v>
      </c>
      <c r="E185" s="331" t="s">
        <v>242</v>
      </c>
      <c r="F185" s="331" t="s">
        <v>242</v>
      </c>
      <c r="G185" s="331" t="s">
        <v>242</v>
      </c>
      <c r="H185" s="331" t="s">
        <v>881</v>
      </c>
      <c r="I185" s="331" t="s">
        <v>94</v>
      </c>
      <c r="J185" s="114"/>
    </row>
    <row r="186" spans="1:10" ht="12.75">
      <c r="A186" s="109" t="s">
        <v>652</v>
      </c>
      <c r="B186" s="161">
        <v>50</v>
      </c>
      <c r="C186" s="161">
        <v>50</v>
      </c>
      <c r="D186" s="161">
        <v>50</v>
      </c>
      <c r="E186" s="161">
        <v>50</v>
      </c>
      <c r="F186" s="161">
        <v>50</v>
      </c>
      <c r="G186" s="161">
        <v>50</v>
      </c>
      <c r="H186" s="161">
        <v>46</v>
      </c>
      <c r="I186" s="617">
        <f aca="true" t="shared" si="8" ref="I186:I249">IF(OR(H186=0,G186=0),"*",H186/G186)</f>
        <v>0.92</v>
      </c>
      <c r="J186" s="163" t="s">
        <v>653</v>
      </c>
    </row>
    <row r="187" spans="1:10" ht="12.75">
      <c r="A187" s="109" t="s">
        <v>652</v>
      </c>
      <c r="B187" s="161">
        <v>9</v>
      </c>
      <c r="C187" s="161">
        <v>9</v>
      </c>
      <c r="D187" s="161">
        <v>9</v>
      </c>
      <c r="E187" s="161">
        <v>9</v>
      </c>
      <c r="F187" s="161">
        <v>9</v>
      </c>
      <c r="G187" s="161">
        <v>9</v>
      </c>
      <c r="H187" s="161">
        <v>9</v>
      </c>
      <c r="I187" s="617">
        <f t="shared" si="8"/>
        <v>1</v>
      </c>
      <c r="J187" s="163" t="s">
        <v>576</v>
      </c>
    </row>
    <row r="188" spans="1:10" ht="12.75">
      <c r="A188" s="109" t="s">
        <v>652</v>
      </c>
      <c r="B188" s="161">
        <v>6</v>
      </c>
      <c r="C188" s="161">
        <v>6</v>
      </c>
      <c r="D188" s="161">
        <v>6</v>
      </c>
      <c r="E188" s="161">
        <v>6</v>
      </c>
      <c r="F188" s="161">
        <v>6</v>
      </c>
      <c r="G188" s="161">
        <v>6</v>
      </c>
      <c r="H188" s="161">
        <v>0</v>
      </c>
      <c r="I188" s="617" t="str">
        <f t="shared" si="8"/>
        <v>*</v>
      </c>
      <c r="J188" s="163" t="s">
        <v>654</v>
      </c>
    </row>
    <row r="189" spans="1:10" ht="12.75">
      <c r="A189" s="109" t="s">
        <v>652</v>
      </c>
      <c r="B189" s="161">
        <v>0</v>
      </c>
      <c r="C189" s="161">
        <v>0</v>
      </c>
      <c r="D189" s="161">
        <v>0</v>
      </c>
      <c r="E189" s="161">
        <v>0</v>
      </c>
      <c r="F189" s="161">
        <v>0</v>
      </c>
      <c r="G189" s="161">
        <v>0</v>
      </c>
      <c r="H189" s="161">
        <v>0</v>
      </c>
      <c r="I189" s="617" t="str">
        <f t="shared" si="8"/>
        <v>*</v>
      </c>
      <c r="J189" s="163" t="s">
        <v>655</v>
      </c>
    </row>
    <row r="190" spans="1:10" ht="12.75">
      <c r="A190" s="109" t="s">
        <v>652</v>
      </c>
      <c r="B190" s="161">
        <v>15</v>
      </c>
      <c r="C190" s="161">
        <v>15</v>
      </c>
      <c r="D190" s="161">
        <v>15</v>
      </c>
      <c r="E190" s="161">
        <v>15</v>
      </c>
      <c r="F190" s="161">
        <v>15</v>
      </c>
      <c r="G190" s="161">
        <v>15</v>
      </c>
      <c r="H190" s="161">
        <v>8</v>
      </c>
      <c r="I190" s="617">
        <f t="shared" si="8"/>
        <v>0.5333333333333333</v>
      </c>
      <c r="J190" s="163" t="s">
        <v>656</v>
      </c>
    </row>
    <row r="191" spans="1:10" ht="12.75">
      <c r="A191" s="109" t="s">
        <v>652</v>
      </c>
      <c r="B191" s="161">
        <v>15</v>
      </c>
      <c r="C191" s="161">
        <v>15</v>
      </c>
      <c r="D191" s="161">
        <v>15</v>
      </c>
      <c r="E191" s="161">
        <v>15</v>
      </c>
      <c r="F191" s="161">
        <v>15</v>
      </c>
      <c r="G191" s="161">
        <v>15</v>
      </c>
      <c r="H191" s="161">
        <v>3</v>
      </c>
      <c r="I191" s="617">
        <f t="shared" si="8"/>
        <v>0.2</v>
      </c>
      <c r="J191" s="163" t="s">
        <v>657</v>
      </c>
    </row>
    <row r="192" spans="1:10" ht="12.75">
      <c r="A192" s="109" t="s">
        <v>652</v>
      </c>
      <c r="B192" s="161">
        <v>12</v>
      </c>
      <c r="C192" s="161">
        <v>12</v>
      </c>
      <c r="D192" s="161">
        <v>12</v>
      </c>
      <c r="E192" s="161">
        <v>12</v>
      </c>
      <c r="F192" s="161">
        <v>12</v>
      </c>
      <c r="G192" s="161">
        <v>12</v>
      </c>
      <c r="H192" s="161">
        <v>8</v>
      </c>
      <c r="I192" s="617">
        <f t="shared" si="8"/>
        <v>0.6666666666666666</v>
      </c>
      <c r="J192" s="163" t="s">
        <v>497</v>
      </c>
    </row>
    <row r="193" spans="1:10" ht="12.75">
      <c r="A193" s="109" t="s">
        <v>652</v>
      </c>
      <c r="B193" s="161">
        <v>0</v>
      </c>
      <c r="C193" s="161">
        <v>0</v>
      </c>
      <c r="D193" s="161">
        <v>0</v>
      </c>
      <c r="E193" s="161">
        <v>0</v>
      </c>
      <c r="F193" s="161">
        <v>0</v>
      </c>
      <c r="G193" s="161">
        <v>0</v>
      </c>
      <c r="H193" s="161">
        <v>0</v>
      </c>
      <c r="I193" s="617" t="str">
        <f t="shared" si="8"/>
        <v>*</v>
      </c>
      <c r="J193" s="163" t="s">
        <v>658</v>
      </c>
    </row>
    <row r="194" spans="1:10" ht="12.75">
      <c r="A194" s="109" t="s">
        <v>652</v>
      </c>
      <c r="B194" s="161">
        <v>600</v>
      </c>
      <c r="C194" s="161">
        <v>600</v>
      </c>
      <c r="D194" s="161">
        <v>600</v>
      </c>
      <c r="E194" s="161">
        <v>600</v>
      </c>
      <c r="F194" s="161">
        <v>600</v>
      </c>
      <c r="G194" s="161">
        <v>600</v>
      </c>
      <c r="H194" s="161">
        <v>467</v>
      </c>
      <c r="I194" s="617">
        <f t="shared" si="8"/>
        <v>0.7783333333333333</v>
      </c>
      <c r="J194" s="163" t="s">
        <v>659</v>
      </c>
    </row>
    <row r="195" spans="1:10" ht="12.75">
      <c r="A195" s="109" t="s">
        <v>652</v>
      </c>
      <c r="B195" s="161">
        <v>50</v>
      </c>
      <c r="C195" s="161">
        <v>50</v>
      </c>
      <c r="D195" s="161">
        <v>50</v>
      </c>
      <c r="E195" s="161">
        <v>50</v>
      </c>
      <c r="F195" s="161">
        <v>50</v>
      </c>
      <c r="G195" s="161">
        <v>50</v>
      </c>
      <c r="H195" s="161">
        <v>37</v>
      </c>
      <c r="I195" s="617">
        <f t="shared" si="8"/>
        <v>0.74</v>
      </c>
      <c r="J195" s="163" t="s">
        <v>474</v>
      </c>
    </row>
    <row r="196" spans="1:10" ht="12.75">
      <c r="A196" s="109" t="s">
        <v>652</v>
      </c>
      <c r="B196" s="161">
        <v>60</v>
      </c>
      <c r="C196" s="161">
        <v>60</v>
      </c>
      <c r="D196" s="161">
        <v>60</v>
      </c>
      <c r="E196" s="161">
        <v>60</v>
      </c>
      <c r="F196" s="161">
        <v>60</v>
      </c>
      <c r="G196" s="161">
        <v>60</v>
      </c>
      <c r="H196" s="161">
        <v>48</v>
      </c>
      <c r="I196" s="617">
        <f t="shared" si="8"/>
        <v>0.8</v>
      </c>
      <c r="J196" s="163" t="s">
        <v>475</v>
      </c>
    </row>
    <row r="197" spans="1:10" ht="12.75">
      <c r="A197" s="109" t="s">
        <v>652</v>
      </c>
      <c r="B197" s="161">
        <v>5</v>
      </c>
      <c r="C197" s="161">
        <v>5</v>
      </c>
      <c r="D197" s="161">
        <v>5</v>
      </c>
      <c r="E197" s="161">
        <v>5</v>
      </c>
      <c r="F197" s="161">
        <v>5</v>
      </c>
      <c r="G197" s="161">
        <v>5</v>
      </c>
      <c r="H197" s="161">
        <v>1</v>
      </c>
      <c r="I197" s="617">
        <f t="shared" si="8"/>
        <v>0.2</v>
      </c>
      <c r="J197" s="163" t="s">
        <v>660</v>
      </c>
    </row>
    <row r="198" spans="1:10" ht="12.75">
      <c r="A198" s="109" t="s">
        <v>652</v>
      </c>
      <c r="B198" s="161">
        <v>0</v>
      </c>
      <c r="C198" s="161">
        <v>0</v>
      </c>
      <c r="D198" s="161">
        <v>0</v>
      </c>
      <c r="E198" s="161">
        <v>0</v>
      </c>
      <c r="F198" s="161">
        <v>0</v>
      </c>
      <c r="G198" s="161">
        <v>0</v>
      </c>
      <c r="H198" s="161">
        <v>0</v>
      </c>
      <c r="I198" s="617" t="str">
        <f t="shared" si="8"/>
        <v>*</v>
      </c>
      <c r="J198" s="163" t="s">
        <v>661</v>
      </c>
    </row>
    <row r="199" spans="1:10" ht="12.75">
      <c r="A199" s="109" t="s">
        <v>652</v>
      </c>
      <c r="B199" s="161">
        <v>0</v>
      </c>
      <c r="C199" s="161">
        <v>0</v>
      </c>
      <c r="D199" s="161">
        <v>0</v>
      </c>
      <c r="E199" s="161">
        <v>0</v>
      </c>
      <c r="F199" s="161">
        <v>0</v>
      </c>
      <c r="G199" s="161">
        <v>0</v>
      </c>
      <c r="H199" s="161">
        <v>0</v>
      </c>
      <c r="I199" s="617" t="str">
        <f t="shared" si="8"/>
        <v>*</v>
      </c>
      <c r="J199" s="163" t="s">
        <v>662</v>
      </c>
    </row>
    <row r="200" spans="1:10" ht="12.75">
      <c r="A200" s="109" t="s">
        <v>652</v>
      </c>
      <c r="B200" s="161">
        <v>3</v>
      </c>
      <c r="C200" s="161">
        <v>3</v>
      </c>
      <c r="D200" s="161">
        <v>3</v>
      </c>
      <c r="E200" s="161">
        <v>3</v>
      </c>
      <c r="F200" s="161">
        <v>3</v>
      </c>
      <c r="G200" s="161">
        <v>3</v>
      </c>
      <c r="H200" s="161">
        <v>1</v>
      </c>
      <c r="I200" s="617">
        <f t="shared" si="8"/>
        <v>0.3333333333333333</v>
      </c>
      <c r="J200" s="163" t="s">
        <v>663</v>
      </c>
    </row>
    <row r="201" spans="1:10" ht="12.75">
      <c r="A201" s="109" t="s">
        <v>652</v>
      </c>
      <c r="B201" s="161">
        <v>4</v>
      </c>
      <c r="C201" s="161">
        <v>4</v>
      </c>
      <c r="D201" s="161">
        <v>4</v>
      </c>
      <c r="E201" s="161">
        <v>4</v>
      </c>
      <c r="F201" s="161">
        <v>4</v>
      </c>
      <c r="G201" s="161">
        <v>4</v>
      </c>
      <c r="H201" s="161">
        <v>4</v>
      </c>
      <c r="I201" s="617">
        <f t="shared" si="8"/>
        <v>1</v>
      </c>
      <c r="J201" s="163" t="s">
        <v>664</v>
      </c>
    </row>
    <row r="202" spans="1:10" ht="12.75">
      <c r="A202" s="109" t="s">
        <v>652</v>
      </c>
      <c r="B202" s="161">
        <v>2</v>
      </c>
      <c r="C202" s="161">
        <v>2</v>
      </c>
      <c r="D202" s="161">
        <v>2</v>
      </c>
      <c r="E202" s="161">
        <v>2</v>
      </c>
      <c r="F202" s="161">
        <v>2</v>
      </c>
      <c r="G202" s="161">
        <v>2</v>
      </c>
      <c r="H202" s="161">
        <v>1</v>
      </c>
      <c r="I202" s="617">
        <f t="shared" si="8"/>
        <v>0.5</v>
      </c>
      <c r="J202" s="163" t="s">
        <v>665</v>
      </c>
    </row>
    <row r="203" spans="1:10" ht="12.75">
      <c r="A203" s="109" t="s">
        <v>652</v>
      </c>
      <c r="B203" s="161">
        <v>55</v>
      </c>
      <c r="C203" s="161">
        <v>55</v>
      </c>
      <c r="D203" s="161">
        <v>55</v>
      </c>
      <c r="E203" s="161">
        <v>55</v>
      </c>
      <c r="F203" s="161">
        <v>28</v>
      </c>
      <c r="G203" s="161">
        <v>28</v>
      </c>
      <c r="H203" s="161">
        <v>28</v>
      </c>
      <c r="I203" s="617">
        <f t="shared" si="8"/>
        <v>1</v>
      </c>
      <c r="J203" s="163" t="s">
        <v>666</v>
      </c>
    </row>
    <row r="204" spans="1:10" ht="12.75">
      <c r="A204" s="109" t="s">
        <v>667</v>
      </c>
      <c r="B204" s="161">
        <v>20</v>
      </c>
      <c r="C204" s="161">
        <v>20</v>
      </c>
      <c r="D204" s="161">
        <v>20</v>
      </c>
      <c r="E204" s="161">
        <v>20</v>
      </c>
      <c r="F204" s="161">
        <v>20</v>
      </c>
      <c r="G204" s="161">
        <v>20</v>
      </c>
      <c r="H204" s="161">
        <v>4</v>
      </c>
      <c r="I204" s="617">
        <f t="shared" si="8"/>
        <v>0.2</v>
      </c>
      <c r="J204" s="481" t="s">
        <v>189</v>
      </c>
    </row>
    <row r="205" spans="1:10" ht="12.75">
      <c r="A205" s="109" t="s">
        <v>667</v>
      </c>
      <c r="B205" s="161">
        <v>90</v>
      </c>
      <c r="C205" s="161">
        <v>90</v>
      </c>
      <c r="D205" s="161">
        <v>90</v>
      </c>
      <c r="E205" s="161">
        <v>90</v>
      </c>
      <c r="F205" s="161">
        <v>133</v>
      </c>
      <c r="G205" s="161">
        <v>133</v>
      </c>
      <c r="H205" s="161">
        <v>133</v>
      </c>
      <c r="I205" s="617">
        <f t="shared" si="8"/>
        <v>1</v>
      </c>
      <c r="J205" s="163" t="s">
        <v>604</v>
      </c>
    </row>
    <row r="206" spans="1:10" ht="12.75">
      <c r="A206" s="109" t="s">
        <v>667</v>
      </c>
      <c r="B206" s="161">
        <v>12</v>
      </c>
      <c r="C206" s="161">
        <v>12</v>
      </c>
      <c r="D206" s="161">
        <v>12</v>
      </c>
      <c r="E206" s="161">
        <v>12</v>
      </c>
      <c r="F206" s="161">
        <v>12</v>
      </c>
      <c r="G206" s="161">
        <v>12</v>
      </c>
      <c r="H206" s="161">
        <v>14</v>
      </c>
      <c r="I206" s="617">
        <f t="shared" si="8"/>
        <v>1.1666666666666667</v>
      </c>
      <c r="J206" s="163" t="s">
        <v>654</v>
      </c>
    </row>
    <row r="207" spans="1:10" ht="12.75">
      <c r="A207" s="109" t="s">
        <v>667</v>
      </c>
      <c r="B207" s="161">
        <v>150</v>
      </c>
      <c r="C207" s="161">
        <v>150</v>
      </c>
      <c r="D207" s="161">
        <v>150</v>
      </c>
      <c r="E207" s="161">
        <v>150</v>
      </c>
      <c r="F207" s="161">
        <v>150</v>
      </c>
      <c r="G207" s="161">
        <v>150</v>
      </c>
      <c r="H207" s="161">
        <v>171</v>
      </c>
      <c r="I207" s="617">
        <f t="shared" si="8"/>
        <v>1.14</v>
      </c>
      <c r="J207" s="163" t="s">
        <v>656</v>
      </c>
    </row>
    <row r="208" spans="1:10" ht="12.75">
      <c r="A208" s="109" t="s">
        <v>667</v>
      </c>
      <c r="B208" s="161">
        <v>0</v>
      </c>
      <c r="C208" s="161">
        <v>0</v>
      </c>
      <c r="D208" s="161">
        <v>0</v>
      </c>
      <c r="E208" s="161">
        <v>0</v>
      </c>
      <c r="F208" s="161">
        <v>0</v>
      </c>
      <c r="G208" s="161">
        <v>0</v>
      </c>
      <c r="H208" s="161">
        <v>0</v>
      </c>
      <c r="I208" s="617" t="str">
        <f t="shared" si="8"/>
        <v>*</v>
      </c>
      <c r="J208" s="163" t="s">
        <v>497</v>
      </c>
    </row>
    <row r="209" spans="1:10" ht="12.75">
      <c r="A209" s="109" t="s">
        <v>667</v>
      </c>
      <c r="B209" s="161">
        <v>0</v>
      </c>
      <c r="C209" s="161">
        <v>0</v>
      </c>
      <c r="D209" s="161">
        <v>0</v>
      </c>
      <c r="E209" s="161">
        <v>0</v>
      </c>
      <c r="F209" s="161">
        <v>0</v>
      </c>
      <c r="G209" s="161">
        <v>0</v>
      </c>
      <c r="H209" s="161">
        <v>3</v>
      </c>
      <c r="I209" s="617" t="str">
        <f t="shared" si="8"/>
        <v>*</v>
      </c>
      <c r="J209" s="163" t="s">
        <v>658</v>
      </c>
    </row>
    <row r="210" spans="1:10" ht="12.75">
      <c r="A210" s="109" t="s">
        <v>667</v>
      </c>
      <c r="B210" s="161">
        <v>0</v>
      </c>
      <c r="C210" s="161">
        <v>0</v>
      </c>
      <c r="D210" s="161">
        <v>0</v>
      </c>
      <c r="E210" s="161">
        <v>0</v>
      </c>
      <c r="F210" s="161">
        <v>0</v>
      </c>
      <c r="G210" s="161">
        <v>0</v>
      </c>
      <c r="H210" s="161">
        <v>0</v>
      </c>
      <c r="I210" s="617" t="str">
        <f t="shared" si="8"/>
        <v>*</v>
      </c>
      <c r="J210" s="163" t="s">
        <v>473</v>
      </c>
    </row>
    <row r="211" spans="1:10" ht="12.75">
      <c r="A211" s="109" t="s">
        <v>667</v>
      </c>
      <c r="B211" s="161">
        <v>0</v>
      </c>
      <c r="C211" s="161">
        <v>0</v>
      </c>
      <c r="D211" s="161">
        <v>0</v>
      </c>
      <c r="E211" s="161">
        <v>0</v>
      </c>
      <c r="F211" s="161">
        <v>0</v>
      </c>
      <c r="G211" s="161">
        <v>0</v>
      </c>
      <c r="H211" s="161">
        <v>0</v>
      </c>
      <c r="I211" s="617" t="str">
        <f t="shared" si="8"/>
        <v>*</v>
      </c>
      <c r="J211" s="163" t="s">
        <v>474</v>
      </c>
    </row>
    <row r="212" spans="1:10" ht="12.75">
      <c r="A212" s="109" t="s">
        <v>667</v>
      </c>
      <c r="B212" s="161">
        <v>0</v>
      </c>
      <c r="C212" s="161">
        <v>0</v>
      </c>
      <c r="D212" s="161">
        <v>0</v>
      </c>
      <c r="E212" s="161">
        <v>0</v>
      </c>
      <c r="F212" s="161">
        <v>0</v>
      </c>
      <c r="G212" s="161">
        <v>0</v>
      </c>
      <c r="H212" s="161">
        <v>0</v>
      </c>
      <c r="I212" s="617" t="str">
        <f t="shared" si="8"/>
        <v>*</v>
      </c>
      <c r="J212" s="163" t="s">
        <v>475</v>
      </c>
    </row>
    <row r="213" spans="1:10" ht="12.75">
      <c r="A213" s="109" t="s">
        <v>667</v>
      </c>
      <c r="B213" s="161">
        <v>85</v>
      </c>
      <c r="C213" s="161">
        <v>85</v>
      </c>
      <c r="D213" s="161">
        <v>85</v>
      </c>
      <c r="E213" s="161">
        <v>85</v>
      </c>
      <c r="F213" s="161">
        <v>85</v>
      </c>
      <c r="G213" s="161">
        <v>85</v>
      </c>
      <c r="H213" s="161">
        <v>94</v>
      </c>
      <c r="I213" s="617">
        <f t="shared" si="8"/>
        <v>1.1058823529411765</v>
      </c>
      <c r="J213" s="163" t="s">
        <v>660</v>
      </c>
    </row>
    <row r="214" spans="1:10" ht="12.75">
      <c r="A214" s="109" t="s">
        <v>667</v>
      </c>
      <c r="B214" s="161">
        <v>0</v>
      </c>
      <c r="C214" s="161">
        <v>0</v>
      </c>
      <c r="D214" s="161">
        <v>0</v>
      </c>
      <c r="E214" s="161">
        <v>0</v>
      </c>
      <c r="F214" s="161">
        <v>0</v>
      </c>
      <c r="G214" s="161">
        <v>0</v>
      </c>
      <c r="H214" s="161">
        <v>0</v>
      </c>
      <c r="I214" s="617" t="str">
        <f t="shared" si="8"/>
        <v>*</v>
      </c>
      <c r="J214" s="163" t="s">
        <v>668</v>
      </c>
    </row>
    <row r="215" spans="1:10" ht="12.75">
      <c r="A215" s="109" t="s">
        <v>667</v>
      </c>
      <c r="B215" s="161">
        <v>55</v>
      </c>
      <c r="C215" s="161">
        <v>55</v>
      </c>
      <c r="D215" s="161">
        <v>55</v>
      </c>
      <c r="E215" s="161">
        <v>55</v>
      </c>
      <c r="F215" s="161">
        <v>55</v>
      </c>
      <c r="G215" s="161">
        <v>55</v>
      </c>
      <c r="H215" s="161">
        <v>64</v>
      </c>
      <c r="I215" s="617">
        <f t="shared" si="8"/>
        <v>1.1636363636363636</v>
      </c>
      <c r="J215" s="163" t="s">
        <v>664</v>
      </c>
    </row>
    <row r="216" spans="1:10" ht="12.75">
      <c r="A216" s="109" t="s">
        <v>667</v>
      </c>
      <c r="B216" s="161">
        <v>40</v>
      </c>
      <c r="C216" s="161">
        <v>40</v>
      </c>
      <c r="D216" s="161">
        <v>40</v>
      </c>
      <c r="E216" s="161">
        <v>40</v>
      </c>
      <c r="F216" s="161">
        <v>29</v>
      </c>
      <c r="G216" s="161">
        <v>29</v>
      </c>
      <c r="H216" s="161">
        <v>-15</v>
      </c>
      <c r="I216" s="617">
        <f t="shared" si="8"/>
        <v>-0.5172413793103449</v>
      </c>
      <c r="J216" s="163" t="s">
        <v>669</v>
      </c>
    </row>
    <row r="217" spans="1:10" ht="12.75">
      <c r="A217" s="109" t="s">
        <v>667</v>
      </c>
      <c r="B217" s="161">
        <v>0</v>
      </c>
      <c r="C217" s="161">
        <v>0</v>
      </c>
      <c r="D217" s="161">
        <v>0</v>
      </c>
      <c r="E217" s="161">
        <v>0</v>
      </c>
      <c r="F217" s="161">
        <v>0</v>
      </c>
      <c r="G217" s="161">
        <v>0</v>
      </c>
      <c r="H217" s="161">
        <v>0</v>
      </c>
      <c r="I217" s="617" t="str">
        <f t="shared" si="8"/>
        <v>*</v>
      </c>
      <c r="J217" s="163" t="s">
        <v>666</v>
      </c>
    </row>
    <row r="218" spans="1:10" ht="12.75">
      <c r="A218" s="109" t="s">
        <v>670</v>
      </c>
      <c r="B218" s="161">
        <v>0</v>
      </c>
      <c r="C218" s="161">
        <v>0</v>
      </c>
      <c r="D218" s="161">
        <v>0</v>
      </c>
      <c r="E218" s="161">
        <v>0</v>
      </c>
      <c r="F218" s="161">
        <v>0</v>
      </c>
      <c r="G218" s="161">
        <v>0</v>
      </c>
      <c r="H218" s="161">
        <v>-1</v>
      </c>
      <c r="I218" s="617" t="str">
        <f t="shared" si="8"/>
        <v>*</v>
      </c>
      <c r="J218" s="481" t="s">
        <v>189</v>
      </c>
    </row>
    <row r="219" spans="1:10" ht="12.75">
      <c r="A219" s="109" t="s">
        <v>670</v>
      </c>
      <c r="B219" s="161">
        <v>40</v>
      </c>
      <c r="C219" s="161">
        <v>40</v>
      </c>
      <c r="D219" s="161">
        <v>40</v>
      </c>
      <c r="E219" s="161">
        <v>40</v>
      </c>
      <c r="F219" s="161">
        <v>35</v>
      </c>
      <c r="G219" s="161">
        <v>35</v>
      </c>
      <c r="H219" s="161">
        <v>36</v>
      </c>
      <c r="I219" s="617">
        <f t="shared" si="8"/>
        <v>1.0285714285714285</v>
      </c>
      <c r="J219" s="163" t="s">
        <v>576</v>
      </c>
    </row>
    <row r="220" spans="1:10" ht="12.75">
      <c r="A220" s="109" t="s">
        <v>670</v>
      </c>
      <c r="B220" s="161">
        <v>0</v>
      </c>
      <c r="C220" s="161">
        <v>0</v>
      </c>
      <c r="D220" s="161">
        <v>0</v>
      </c>
      <c r="E220" s="161">
        <v>0</v>
      </c>
      <c r="F220" s="161">
        <v>0</v>
      </c>
      <c r="G220" s="161">
        <v>0</v>
      </c>
      <c r="H220" s="161">
        <v>0</v>
      </c>
      <c r="I220" s="617" t="str">
        <f t="shared" si="8"/>
        <v>*</v>
      </c>
      <c r="J220" s="163" t="s">
        <v>671</v>
      </c>
    </row>
    <row r="221" spans="1:10" ht="12.75">
      <c r="A221" s="109" t="s">
        <v>670</v>
      </c>
      <c r="B221" s="161">
        <v>3</v>
      </c>
      <c r="C221" s="161">
        <v>3</v>
      </c>
      <c r="D221" s="161">
        <v>3</v>
      </c>
      <c r="E221" s="161">
        <v>3</v>
      </c>
      <c r="F221" s="161">
        <v>3</v>
      </c>
      <c r="G221" s="161">
        <v>3</v>
      </c>
      <c r="H221" s="161">
        <v>-2</v>
      </c>
      <c r="I221" s="617">
        <f t="shared" si="8"/>
        <v>-0.6666666666666666</v>
      </c>
      <c r="J221" s="163" t="s">
        <v>654</v>
      </c>
    </row>
    <row r="222" spans="1:10" ht="12.75">
      <c r="A222" s="109" t="s">
        <v>670</v>
      </c>
      <c r="B222" s="161">
        <v>0</v>
      </c>
      <c r="C222" s="161">
        <v>0</v>
      </c>
      <c r="D222" s="161">
        <v>0</v>
      </c>
      <c r="E222" s="161">
        <v>0</v>
      </c>
      <c r="F222" s="161">
        <v>0</v>
      </c>
      <c r="G222" s="161">
        <v>0</v>
      </c>
      <c r="H222" s="161">
        <v>-2</v>
      </c>
      <c r="I222" s="617" t="str">
        <f t="shared" si="8"/>
        <v>*</v>
      </c>
      <c r="J222" s="170" t="s">
        <v>655</v>
      </c>
    </row>
    <row r="223" spans="1:10" ht="12.75">
      <c r="A223" s="109" t="s">
        <v>670</v>
      </c>
      <c r="B223" s="161">
        <v>73</v>
      </c>
      <c r="C223" s="161">
        <v>73</v>
      </c>
      <c r="D223" s="161">
        <v>73</v>
      </c>
      <c r="E223" s="161">
        <v>73</v>
      </c>
      <c r="F223" s="161">
        <v>73</v>
      </c>
      <c r="G223" s="161">
        <v>73</v>
      </c>
      <c r="H223" s="161">
        <v>92</v>
      </c>
      <c r="I223" s="617">
        <f t="shared" si="8"/>
        <v>1.2602739726027397</v>
      </c>
      <c r="J223" s="163" t="s">
        <v>656</v>
      </c>
    </row>
    <row r="224" spans="1:10" ht="12.75">
      <c r="A224" s="109" t="s">
        <v>670</v>
      </c>
      <c r="B224" s="161">
        <v>232</v>
      </c>
      <c r="C224" s="161">
        <v>232</v>
      </c>
      <c r="D224" s="161">
        <v>232</v>
      </c>
      <c r="E224" s="161">
        <v>232</v>
      </c>
      <c r="F224" s="161">
        <v>232</v>
      </c>
      <c r="G224" s="161">
        <v>232</v>
      </c>
      <c r="H224" s="161">
        <v>194</v>
      </c>
      <c r="I224" s="617">
        <f t="shared" si="8"/>
        <v>0.8362068965517241</v>
      </c>
      <c r="J224" s="163" t="s">
        <v>657</v>
      </c>
    </row>
    <row r="225" spans="1:10" ht="12.75">
      <c r="A225" s="109" t="s">
        <v>670</v>
      </c>
      <c r="B225" s="161">
        <v>68</v>
      </c>
      <c r="C225" s="161">
        <v>68</v>
      </c>
      <c r="D225" s="161">
        <v>68</v>
      </c>
      <c r="E225" s="161">
        <v>68</v>
      </c>
      <c r="F225" s="161">
        <v>68</v>
      </c>
      <c r="G225" s="161">
        <v>68</v>
      </c>
      <c r="H225" s="161">
        <v>-88</v>
      </c>
      <c r="I225" s="617">
        <f t="shared" si="8"/>
        <v>-1.2941176470588236</v>
      </c>
      <c r="J225" s="163" t="s">
        <v>497</v>
      </c>
    </row>
    <row r="226" spans="1:10" ht="12.75">
      <c r="A226" s="109" t="s">
        <v>670</v>
      </c>
      <c r="B226" s="161">
        <v>0</v>
      </c>
      <c r="C226" s="161">
        <v>0</v>
      </c>
      <c r="D226" s="161">
        <v>0</v>
      </c>
      <c r="E226" s="161">
        <v>0</v>
      </c>
      <c r="F226" s="161">
        <v>0</v>
      </c>
      <c r="G226" s="161">
        <v>0</v>
      </c>
      <c r="H226" s="161">
        <v>0</v>
      </c>
      <c r="I226" s="617" t="str">
        <f t="shared" si="8"/>
        <v>*</v>
      </c>
      <c r="J226" s="163" t="s">
        <v>658</v>
      </c>
    </row>
    <row r="227" spans="1:10" ht="12.75">
      <c r="A227" s="109" t="s">
        <v>670</v>
      </c>
      <c r="B227" s="161">
        <v>136</v>
      </c>
      <c r="C227" s="161">
        <v>136</v>
      </c>
      <c r="D227" s="161">
        <v>136</v>
      </c>
      <c r="E227" s="161">
        <v>136</v>
      </c>
      <c r="F227" s="161">
        <v>136</v>
      </c>
      <c r="G227" s="161">
        <v>136</v>
      </c>
      <c r="H227" s="161">
        <v>142</v>
      </c>
      <c r="I227" s="617">
        <f t="shared" si="8"/>
        <v>1.0441176470588236</v>
      </c>
      <c r="J227" s="163" t="s">
        <v>672</v>
      </c>
    </row>
    <row r="228" spans="1:10" ht="12.75">
      <c r="A228" s="109" t="s">
        <v>670</v>
      </c>
      <c r="B228" s="161">
        <v>40</v>
      </c>
      <c r="C228" s="161">
        <v>40</v>
      </c>
      <c r="D228" s="161">
        <v>40</v>
      </c>
      <c r="E228" s="161">
        <v>40</v>
      </c>
      <c r="F228" s="161">
        <v>40</v>
      </c>
      <c r="G228" s="161">
        <v>40</v>
      </c>
      <c r="H228" s="161">
        <v>19</v>
      </c>
      <c r="I228" s="617">
        <f t="shared" si="8"/>
        <v>0.475</v>
      </c>
      <c r="J228" s="163" t="s">
        <v>646</v>
      </c>
    </row>
    <row r="229" spans="1:10" ht="12.75">
      <c r="A229" s="109" t="s">
        <v>670</v>
      </c>
      <c r="B229" s="161">
        <v>12</v>
      </c>
      <c r="C229" s="161">
        <v>12</v>
      </c>
      <c r="D229" s="161">
        <v>12</v>
      </c>
      <c r="E229" s="161">
        <v>12</v>
      </c>
      <c r="F229" s="161">
        <v>12</v>
      </c>
      <c r="G229" s="161">
        <v>12</v>
      </c>
      <c r="H229" s="161">
        <v>11</v>
      </c>
      <c r="I229" s="617">
        <f t="shared" si="8"/>
        <v>0.9166666666666666</v>
      </c>
      <c r="J229" s="163" t="s">
        <v>475</v>
      </c>
    </row>
    <row r="230" spans="1:10" ht="12.75">
      <c r="A230" s="109" t="s">
        <v>670</v>
      </c>
      <c r="B230" s="161">
        <v>49</v>
      </c>
      <c r="C230" s="161">
        <v>49</v>
      </c>
      <c r="D230" s="161">
        <v>49</v>
      </c>
      <c r="E230" s="161">
        <v>49</v>
      </c>
      <c r="F230" s="161">
        <v>49</v>
      </c>
      <c r="G230" s="161">
        <v>49</v>
      </c>
      <c r="H230" s="161">
        <v>49</v>
      </c>
      <c r="I230" s="617">
        <f t="shared" si="8"/>
        <v>1</v>
      </c>
      <c r="J230" s="163" t="s">
        <v>660</v>
      </c>
    </row>
    <row r="231" spans="1:10" ht="12.75">
      <c r="A231" s="109" t="s">
        <v>670</v>
      </c>
      <c r="B231" s="161">
        <v>410</v>
      </c>
      <c r="C231" s="161">
        <v>410</v>
      </c>
      <c r="D231" s="161">
        <v>410</v>
      </c>
      <c r="E231" s="161">
        <v>410</v>
      </c>
      <c r="F231" s="161">
        <v>410</v>
      </c>
      <c r="G231" s="161">
        <v>410</v>
      </c>
      <c r="H231" s="161">
        <v>269</v>
      </c>
      <c r="I231" s="617">
        <f t="shared" si="8"/>
        <v>0.6560975609756098</v>
      </c>
      <c r="J231" s="181" t="s">
        <v>673</v>
      </c>
    </row>
    <row r="232" spans="1:10" ht="12.75">
      <c r="A232" s="109" t="s">
        <v>670</v>
      </c>
      <c r="B232" s="161">
        <v>11</v>
      </c>
      <c r="C232" s="161">
        <v>11</v>
      </c>
      <c r="D232" s="161">
        <v>11</v>
      </c>
      <c r="E232" s="161">
        <v>11</v>
      </c>
      <c r="F232" s="161">
        <v>11</v>
      </c>
      <c r="G232" s="161">
        <v>11</v>
      </c>
      <c r="H232" s="161">
        <v>11</v>
      </c>
      <c r="I232" s="617">
        <f t="shared" si="8"/>
        <v>1</v>
      </c>
      <c r="J232" s="163" t="s">
        <v>478</v>
      </c>
    </row>
    <row r="233" spans="1:10" ht="12.75">
      <c r="A233" s="109" t="s">
        <v>670</v>
      </c>
      <c r="B233" s="161">
        <v>0</v>
      </c>
      <c r="C233" s="161">
        <v>0</v>
      </c>
      <c r="D233" s="161">
        <v>0</v>
      </c>
      <c r="E233" s="161">
        <v>0</v>
      </c>
      <c r="F233" s="161">
        <v>0</v>
      </c>
      <c r="G233" s="161">
        <v>0</v>
      </c>
      <c r="H233" s="161">
        <v>1</v>
      </c>
      <c r="I233" s="617" t="str">
        <f t="shared" si="8"/>
        <v>*</v>
      </c>
      <c r="J233" s="163" t="s">
        <v>668</v>
      </c>
    </row>
    <row r="234" spans="1:10" ht="12.75">
      <c r="A234" s="109" t="s">
        <v>670</v>
      </c>
      <c r="B234" s="161">
        <v>19</v>
      </c>
      <c r="C234" s="161">
        <v>19</v>
      </c>
      <c r="D234" s="161">
        <v>19</v>
      </c>
      <c r="E234" s="161">
        <v>19</v>
      </c>
      <c r="F234" s="161">
        <v>19</v>
      </c>
      <c r="G234" s="161">
        <v>19</v>
      </c>
      <c r="H234" s="161">
        <v>13</v>
      </c>
      <c r="I234" s="617">
        <f t="shared" si="8"/>
        <v>0.6842105263157895</v>
      </c>
      <c r="J234" s="163" t="s">
        <v>674</v>
      </c>
    </row>
    <row r="235" spans="1:10" ht="12.75">
      <c r="A235" s="109" t="s">
        <v>670</v>
      </c>
      <c r="B235" s="161">
        <v>30</v>
      </c>
      <c r="C235" s="161">
        <v>30</v>
      </c>
      <c r="D235" s="161">
        <v>30</v>
      </c>
      <c r="E235" s="161">
        <v>30</v>
      </c>
      <c r="F235" s="161">
        <v>30</v>
      </c>
      <c r="G235" s="161">
        <v>30</v>
      </c>
      <c r="H235" s="161">
        <v>26</v>
      </c>
      <c r="I235" s="617">
        <f t="shared" si="8"/>
        <v>0.8666666666666667</v>
      </c>
      <c r="J235" s="163" t="s">
        <v>664</v>
      </c>
    </row>
    <row r="236" spans="1:10" ht="12.75">
      <c r="A236" s="109" t="s">
        <v>670</v>
      </c>
      <c r="B236" s="161">
        <v>8</v>
      </c>
      <c r="C236" s="161">
        <v>8</v>
      </c>
      <c r="D236" s="161">
        <v>8</v>
      </c>
      <c r="E236" s="161">
        <v>8</v>
      </c>
      <c r="F236" s="161">
        <v>8</v>
      </c>
      <c r="G236" s="161">
        <v>8</v>
      </c>
      <c r="H236" s="161">
        <v>10</v>
      </c>
      <c r="I236" s="617">
        <f t="shared" si="8"/>
        <v>1.25</v>
      </c>
      <c r="J236" s="163" t="s">
        <v>675</v>
      </c>
    </row>
    <row r="237" spans="1:10" ht="12.75">
      <c r="A237" s="109" t="s">
        <v>670</v>
      </c>
      <c r="B237" s="161">
        <v>18</v>
      </c>
      <c r="C237" s="161">
        <v>18</v>
      </c>
      <c r="D237" s="161">
        <v>18</v>
      </c>
      <c r="E237" s="161">
        <v>18</v>
      </c>
      <c r="F237" s="161">
        <v>37</v>
      </c>
      <c r="G237" s="161">
        <v>37</v>
      </c>
      <c r="H237" s="161">
        <v>33</v>
      </c>
      <c r="I237" s="617">
        <f t="shared" si="8"/>
        <v>0.8918918918918919</v>
      </c>
      <c r="J237" s="163" t="s">
        <v>666</v>
      </c>
    </row>
    <row r="238" spans="1:10" ht="12.75">
      <c r="A238" s="109" t="s">
        <v>676</v>
      </c>
      <c r="B238" s="161">
        <v>8</v>
      </c>
      <c r="C238" s="161">
        <v>8</v>
      </c>
      <c r="D238" s="161">
        <v>8</v>
      </c>
      <c r="E238" s="161">
        <v>8</v>
      </c>
      <c r="F238" s="161">
        <v>8</v>
      </c>
      <c r="G238" s="161">
        <v>8</v>
      </c>
      <c r="H238" s="161">
        <v>5</v>
      </c>
      <c r="I238" s="617">
        <f t="shared" si="8"/>
        <v>0.625</v>
      </c>
      <c r="J238" s="163" t="s">
        <v>677</v>
      </c>
    </row>
    <row r="239" spans="1:10" ht="12.75">
      <c r="A239" s="109" t="s">
        <v>676</v>
      </c>
      <c r="B239" s="161">
        <v>0</v>
      </c>
      <c r="C239" s="161">
        <v>0</v>
      </c>
      <c r="D239" s="161">
        <v>0</v>
      </c>
      <c r="E239" s="161">
        <v>0</v>
      </c>
      <c r="F239" s="161">
        <v>0</v>
      </c>
      <c r="G239" s="161">
        <v>0</v>
      </c>
      <c r="H239" s="161">
        <v>2</v>
      </c>
      <c r="I239" s="617" t="str">
        <f t="shared" si="8"/>
        <v>*</v>
      </c>
      <c r="J239" s="163" t="s">
        <v>478</v>
      </c>
    </row>
    <row r="240" spans="1:10" ht="12.75">
      <c r="A240" s="109" t="s">
        <v>676</v>
      </c>
      <c r="B240" s="161">
        <v>5</v>
      </c>
      <c r="C240" s="161">
        <v>5</v>
      </c>
      <c r="D240" s="161">
        <v>5</v>
      </c>
      <c r="E240" s="161">
        <v>5</v>
      </c>
      <c r="F240" s="161">
        <v>5</v>
      </c>
      <c r="G240" s="161">
        <v>5</v>
      </c>
      <c r="H240" s="161">
        <v>0</v>
      </c>
      <c r="I240" s="617" t="str">
        <f t="shared" si="8"/>
        <v>*</v>
      </c>
      <c r="J240" s="163" t="s">
        <v>674</v>
      </c>
    </row>
    <row r="241" spans="1:10" ht="12.75">
      <c r="A241" s="109" t="s">
        <v>678</v>
      </c>
      <c r="B241" s="161">
        <v>20</v>
      </c>
      <c r="C241" s="161">
        <v>20</v>
      </c>
      <c r="D241" s="161">
        <v>20</v>
      </c>
      <c r="E241" s="161">
        <v>20</v>
      </c>
      <c r="F241" s="161">
        <v>20</v>
      </c>
      <c r="G241" s="161">
        <v>20</v>
      </c>
      <c r="H241" s="161">
        <v>36</v>
      </c>
      <c r="I241" s="617">
        <f t="shared" si="8"/>
        <v>1.8</v>
      </c>
      <c r="J241" s="163" t="s">
        <v>679</v>
      </c>
    </row>
    <row r="242" spans="1:10" ht="12.75">
      <c r="A242" s="109" t="s">
        <v>678</v>
      </c>
      <c r="B242" s="161">
        <v>250</v>
      </c>
      <c r="C242" s="161">
        <v>250</v>
      </c>
      <c r="D242" s="161">
        <v>250</v>
      </c>
      <c r="E242" s="161">
        <v>250</v>
      </c>
      <c r="F242" s="161">
        <v>250</v>
      </c>
      <c r="G242" s="161">
        <v>250</v>
      </c>
      <c r="H242" s="161">
        <v>187</v>
      </c>
      <c r="I242" s="617">
        <f t="shared" si="8"/>
        <v>0.748</v>
      </c>
      <c r="J242" s="163" t="s">
        <v>680</v>
      </c>
    </row>
    <row r="243" spans="1:10" ht="12.75">
      <c r="A243" s="109" t="s">
        <v>678</v>
      </c>
      <c r="B243" s="161">
        <v>0</v>
      </c>
      <c r="C243" s="161">
        <v>0</v>
      </c>
      <c r="D243" s="161">
        <v>0</v>
      </c>
      <c r="E243" s="161">
        <v>0</v>
      </c>
      <c r="F243" s="161">
        <v>1</v>
      </c>
      <c r="G243" s="161">
        <v>1</v>
      </c>
      <c r="H243" s="161">
        <v>1</v>
      </c>
      <c r="I243" s="617">
        <f t="shared" si="8"/>
        <v>1</v>
      </c>
      <c r="J243" s="163" t="s">
        <v>671</v>
      </c>
    </row>
    <row r="244" spans="1:10" ht="12.75">
      <c r="A244" s="109" t="s">
        <v>678</v>
      </c>
      <c r="B244" s="161">
        <v>20</v>
      </c>
      <c r="C244" s="161">
        <v>20</v>
      </c>
      <c r="D244" s="161">
        <v>20</v>
      </c>
      <c r="E244" s="161">
        <v>20</v>
      </c>
      <c r="F244" s="161">
        <v>60</v>
      </c>
      <c r="G244" s="161">
        <v>60</v>
      </c>
      <c r="H244" s="161">
        <v>58</v>
      </c>
      <c r="I244" s="617">
        <f t="shared" si="8"/>
        <v>0.9666666666666667</v>
      </c>
      <c r="J244" s="163" t="s">
        <v>654</v>
      </c>
    </row>
    <row r="245" spans="1:10" ht="12.75">
      <c r="A245" s="109" t="s">
        <v>678</v>
      </c>
      <c r="B245" s="161">
        <v>30</v>
      </c>
      <c r="C245" s="161">
        <v>30</v>
      </c>
      <c r="D245" s="161">
        <v>30</v>
      </c>
      <c r="E245" s="161">
        <v>30</v>
      </c>
      <c r="F245" s="161">
        <v>30</v>
      </c>
      <c r="G245" s="161">
        <v>30</v>
      </c>
      <c r="H245" s="161">
        <v>33</v>
      </c>
      <c r="I245" s="617">
        <f t="shared" si="8"/>
        <v>1.1</v>
      </c>
      <c r="J245" s="181" t="s">
        <v>681</v>
      </c>
    </row>
    <row r="246" spans="1:10" ht="12.75">
      <c r="A246" s="109" t="s">
        <v>678</v>
      </c>
      <c r="B246" s="161">
        <v>0</v>
      </c>
      <c r="C246" s="161">
        <v>0</v>
      </c>
      <c r="D246" s="161">
        <v>0</v>
      </c>
      <c r="E246" s="161">
        <v>0</v>
      </c>
      <c r="F246" s="161">
        <v>0</v>
      </c>
      <c r="G246" s="161">
        <v>0</v>
      </c>
      <c r="H246" s="161">
        <v>0</v>
      </c>
      <c r="I246" s="617" t="str">
        <f t="shared" si="8"/>
        <v>*</v>
      </c>
      <c r="J246" s="163" t="s">
        <v>497</v>
      </c>
    </row>
    <row r="247" spans="1:10" ht="12.75">
      <c r="A247" s="109" t="s">
        <v>678</v>
      </c>
      <c r="B247" s="161">
        <v>15</v>
      </c>
      <c r="C247" s="161">
        <v>15</v>
      </c>
      <c r="D247" s="161">
        <v>15</v>
      </c>
      <c r="E247" s="161">
        <v>15</v>
      </c>
      <c r="F247" s="161">
        <v>15</v>
      </c>
      <c r="G247" s="161">
        <v>15</v>
      </c>
      <c r="H247" s="161">
        <v>10</v>
      </c>
      <c r="I247" s="617">
        <f t="shared" si="8"/>
        <v>0.6666666666666666</v>
      </c>
      <c r="J247" s="163" t="s">
        <v>498</v>
      </c>
    </row>
    <row r="248" spans="1:10" ht="12.75">
      <c r="A248" s="109" t="s">
        <v>678</v>
      </c>
      <c r="B248" s="161">
        <v>170</v>
      </c>
      <c r="C248" s="161">
        <v>170</v>
      </c>
      <c r="D248" s="161">
        <v>170</v>
      </c>
      <c r="E248" s="161">
        <v>170</v>
      </c>
      <c r="F248" s="161">
        <v>170</v>
      </c>
      <c r="G248" s="161">
        <v>170</v>
      </c>
      <c r="H248" s="161">
        <v>150</v>
      </c>
      <c r="I248" s="617">
        <f t="shared" si="8"/>
        <v>0.8823529411764706</v>
      </c>
      <c r="J248" s="163" t="s">
        <v>660</v>
      </c>
    </row>
    <row r="249" spans="1:10" ht="12.75">
      <c r="A249" s="109" t="s">
        <v>678</v>
      </c>
      <c r="B249" s="161">
        <v>100</v>
      </c>
      <c r="C249" s="161">
        <v>100</v>
      </c>
      <c r="D249" s="161">
        <v>100</v>
      </c>
      <c r="E249" s="161">
        <v>100</v>
      </c>
      <c r="F249" s="161">
        <v>100</v>
      </c>
      <c r="G249" s="161">
        <v>100</v>
      </c>
      <c r="H249" s="161">
        <v>96</v>
      </c>
      <c r="I249" s="617">
        <f t="shared" si="8"/>
        <v>0.96</v>
      </c>
      <c r="J249" s="163" t="s">
        <v>477</v>
      </c>
    </row>
    <row r="250" spans="1:10" ht="12.75">
      <c r="A250" s="109" t="s">
        <v>678</v>
      </c>
      <c r="B250" s="161">
        <v>20</v>
      </c>
      <c r="C250" s="161">
        <v>20</v>
      </c>
      <c r="D250" s="161">
        <v>20</v>
      </c>
      <c r="E250" s="161">
        <v>20</v>
      </c>
      <c r="F250" s="161">
        <v>20</v>
      </c>
      <c r="G250" s="161">
        <v>20</v>
      </c>
      <c r="H250" s="161">
        <v>19</v>
      </c>
      <c r="I250" s="617">
        <f aca="true" t="shared" si="9" ref="I250:I260">IF(OR(H250=0,G250=0),"*",H250/G250)</f>
        <v>0.95</v>
      </c>
      <c r="J250" s="163" t="s">
        <v>673</v>
      </c>
    </row>
    <row r="251" spans="1:10" ht="12.75">
      <c r="A251" s="109" t="s">
        <v>678</v>
      </c>
      <c r="B251" s="161">
        <v>0</v>
      </c>
      <c r="C251" s="161">
        <v>0</v>
      </c>
      <c r="D251" s="161">
        <v>0</v>
      </c>
      <c r="E251" s="161">
        <v>0</v>
      </c>
      <c r="F251" s="161">
        <v>0</v>
      </c>
      <c r="G251" s="161">
        <v>0</v>
      </c>
      <c r="H251" s="161">
        <v>0</v>
      </c>
      <c r="I251" s="617" t="str">
        <f t="shared" si="9"/>
        <v>*</v>
      </c>
      <c r="J251" s="163" t="s">
        <v>499</v>
      </c>
    </row>
    <row r="252" spans="1:10" ht="12.75">
      <c r="A252" s="109" t="s">
        <v>678</v>
      </c>
      <c r="B252" s="161">
        <v>45</v>
      </c>
      <c r="C252" s="161">
        <v>45</v>
      </c>
      <c r="D252" s="161">
        <v>45</v>
      </c>
      <c r="E252" s="161">
        <v>45</v>
      </c>
      <c r="F252" s="161">
        <v>60</v>
      </c>
      <c r="G252" s="161">
        <v>60</v>
      </c>
      <c r="H252" s="161">
        <v>61</v>
      </c>
      <c r="I252" s="617">
        <f t="shared" si="9"/>
        <v>1.0166666666666666</v>
      </c>
      <c r="J252" s="163" t="s">
        <v>479</v>
      </c>
    </row>
    <row r="253" spans="1:10" ht="12.75">
      <c r="A253" s="109" t="s">
        <v>678</v>
      </c>
      <c r="B253" s="161">
        <v>0</v>
      </c>
      <c r="C253" s="161">
        <v>0</v>
      </c>
      <c r="D253" s="161">
        <v>0</v>
      </c>
      <c r="E253" s="161">
        <v>0</v>
      </c>
      <c r="F253" s="161">
        <v>0</v>
      </c>
      <c r="G253" s="161">
        <v>0</v>
      </c>
      <c r="H253" s="161">
        <v>0</v>
      </c>
      <c r="I253" s="617" t="str">
        <f t="shared" si="9"/>
        <v>*</v>
      </c>
      <c r="J253" s="163" t="s">
        <v>569</v>
      </c>
    </row>
    <row r="254" spans="1:10" ht="12.75">
      <c r="A254" s="109" t="s">
        <v>678</v>
      </c>
      <c r="B254" s="165">
        <v>15</v>
      </c>
      <c r="C254" s="165">
        <v>15</v>
      </c>
      <c r="D254" s="165">
        <v>15</v>
      </c>
      <c r="E254" s="165">
        <v>15</v>
      </c>
      <c r="F254" s="165">
        <v>15</v>
      </c>
      <c r="G254" s="165">
        <v>15</v>
      </c>
      <c r="H254" s="165">
        <v>7</v>
      </c>
      <c r="I254" s="617">
        <f t="shared" si="9"/>
        <v>0.4666666666666667</v>
      </c>
      <c r="J254" s="163" t="s">
        <v>664</v>
      </c>
    </row>
    <row r="255" spans="1:10" ht="12.75">
      <c r="A255" s="164" t="s">
        <v>682</v>
      </c>
      <c r="B255" s="165">
        <v>407</v>
      </c>
      <c r="C255" s="165">
        <v>407</v>
      </c>
      <c r="D255" s="165">
        <v>407</v>
      </c>
      <c r="E255" s="165">
        <v>407</v>
      </c>
      <c r="F255" s="165">
        <v>407</v>
      </c>
      <c r="G255" s="165">
        <v>407</v>
      </c>
      <c r="H255" s="165">
        <v>375</v>
      </c>
      <c r="I255" s="617">
        <f t="shared" si="9"/>
        <v>0.9213759213759214</v>
      </c>
      <c r="J255" s="166" t="s">
        <v>569</v>
      </c>
    </row>
    <row r="256" spans="1:10" ht="12.75">
      <c r="A256" s="164" t="s">
        <v>682</v>
      </c>
      <c r="B256" s="161">
        <v>1503</v>
      </c>
      <c r="C256" s="161">
        <v>1503</v>
      </c>
      <c r="D256" s="161">
        <v>1503</v>
      </c>
      <c r="E256" s="161">
        <v>1503</v>
      </c>
      <c r="F256" s="161">
        <v>1503</v>
      </c>
      <c r="G256" s="161">
        <v>1503</v>
      </c>
      <c r="H256" s="161">
        <v>1140</v>
      </c>
      <c r="I256" s="617">
        <f t="shared" si="9"/>
        <v>0.7584830339321357</v>
      </c>
      <c r="J256" s="163" t="s">
        <v>473</v>
      </c>
    </row>
    <row r="257" spans="1:10" ht="12.75">
      <c r="A257" s="164" t="s">
        <v>682</v>
      </c>
      <c r="B257" s="161">
        <v>302</v>
      </c>
      <c r="C257" s="161">
        <v>302</v>
      </c>
      <c r="D257" s="161">
        <v>302</v>
      </c>
      <c r="E257" s="161">
        <v>302</v>
      </c>
      <c r="F257" s="161">
        <v>302</v>
      </c>
      <c r="G257" s="161">
        <v>302</v>
      </c>
      <c r="H257" s="161">
        <v>285</v>
      </c>
      <c r="I257" s="617">
        <f t="shared" si="9"/>
        <v>0.9437086092715232</v>
      </c>
      <c r="J257" s="163" t="s">
        <v>474</v>
      </c>
    </row>
    <row r="258" spans="1:10" ht="12.75">
      <c r="A258" s="164" t="s">
        <v>682</v>
      </c>
      <c r="B258" s="161">
        <v>330</v>
      </c>
      <c r="C258" s="161">
        <v>330</v>
      </c>
      <c r="D258" s="161">
        <v>330</v>
      </c>
      <c r="E258" s="161">
        <v>330</v>
      </c>
      <c r="F258" s="161">
        <v>330</v>
      </c>
      <c r="G258" s="161">
        <v>330</v>
      </c>
      <c r="H258" s="161">
        <v>309</v>
      </c>
      <c r="I258" s="617">
        <f t="shared" si="9"/>
        <v>0.9363636363636364</v>
      </c>
      <c r="J258" s="163" t="s">
        <v>475</v>
      </c>
    </row>
    <row r="259" spans="1:10" ht="13.5" thickBot="1">
      <c r="A259" s="164" t="s">
        <v>682</v>
      </c>
      <c r="B259" s="161">
        <v>332</v>
      </c>
      <c r="C259" s="161">
        <v>332</v>
      </c>
      <c r="D259" s="161">
        <v>332</v>
      </c>
      <c r="E259" s="161">
        <v>332</v>
      </c>
      <c r="F259" s="161">
        <v>332</v>
      </c>
      <c r="G259" s="161">
        <v>332</v>
      </c>
      <c r="H259" s="161">
        <v>314</v>
      </c>
      <c r="I259" s="617">
        <f t="shared" si="9"/>
        <v>0.9457831325301205</v>
      </c>
      <c r="J259" s="163" t="s">
        <v>666</v>
      </c>
    </row>
    <row r="260" spans="1:10" ht="13.5" thickBot="1">
      <c r="A260" s="117" t="s">
        <v>243</v>
      </c>
      <c r="B260" s="112">
        <f aca="true" t="shared" si="10" ref="B260:H260">SUM(B186:B259)</f>
        <v>6059</v>
      </c>
      <c r="C260" s="112">
        <f t="shared" si="10"/>
        <v>6059</v>
      </c>
      <c r="D260" s="112">
        <f t="shared" si="10"/>
        <v>6059</v>
      </c>
      <c r="E260" s="112">
        <f t="shared" si="10"/>
        <v>6059</v>
      </c>
      <c r="F260" s="112">
        <f t="shared" si="10"/>
        <v>6134</v>
      </c>
      <c r="G260" s="112">
        <f t="shared" si="10"/>
        <v>6134</v>
      </c>
      <c r="H260" s="112">
        <f t="shared" si="10"/>
        <v>5030</v>
      </c>
      <c r="I260" s="581">
        <f t="shared" si="9"/>
        <v>0.8200195630909684</v>
      </c>
      <c r="J260" s="73"/>
    </row>
    <row r="261" spans="2:9" ht="12.75">
      <c r="B261" s="99"/>
      <c r="C261" s="99"/>
      <c r="D261" s="99"/>
      <c r="E261" s="99"/>
      <c r="F261" s="99"/>
      <c r="G261" s="99"/>
      <c r="H261" s="600"/>
      <c r="I261" s="99"/>
    </row>
    <row r="262" spans="2:9" ht="12.75">
      <c r="B262" s="99"/>
      <c r="C262" s="99"/>
      <c r="D262" s="99"/>
      <c r="E262" s="99"/>
      <c r="F262" s="99"/>
      <c r="G262" s="99"/>
      <c r="H262" s="600"/>
      <c r="I262" s="99"/>
    </row>
    <row r="263" spans="1:9" ht="19.5" thickBot="1">
      <c r="A263" s="1" t="s">
        <v>683</v>
      </c>
      <c r="B263" s="99"/>
      <c r="C263" s="99"/>
      <c r="D263" s="99"/>
      <c r="E263" s="99"/>
      <c r="F263" s="99"/>
      <c r="G263" s="99"/>
      <c r="H263" s="600"/>
      <c r="I263" s="99"/>
    </row>
    <row r="264" spans="1:10" ht="12.75">
      <c r="A264" s="113" t="s">
        <v>561</v>
      </c>
      <c r="B264" s="111" t="s">
        <v>430</v>
      </c>
      <c r="C264" s="111" t="s">
        <v>562</v>
      </c>
      <c r="D264" s="111" t="s">
        <v>563</v>
      </c>
      <c r="E264" s="111" t="s">
        <v>564</v>
      </c>
      <c r="F264" s="111" t="s">
        <v>873</v>
      </c>
      <c r="G264" s="111" t="s">
        <v>894</v>
      </c>
      <c r="H264" s="601" t="s">
        <v>175</v>
      </c>
      <c r="I264" s="111" t="s">
        <v>2</v>
      </c>
      <c r="J264" s="113" t="s">
        <v>434</v>
      </c>
    </row>
    <row r="265" spans="1:10" ht="13.5" thickBot="1">
      <c r="A265" s="114" t="s">
        <v>435</v>
      </c>
      <c r="B265" s="331" t="s">
        <v>242</v>
      </c>
      <c r="C265" s="331" t="s">
        <v>242</v>
      </c>
      <c r="D265" s="331" t="s">
        <v>242</v>
      </c>
      <c r="E265" s="331" t="s">
        <v>242</v>
      </c>
      <c r="F265" s="331" t="s">
        <v>242</v>
      </c>
      <c r="G265" s="331" t="s">
        <v>242</v>
      </c>
      <c r="H265" s="331" t="s">
        <v>881</v>
      </c>
      <c r="I265" s="331" t="s">
        <v>94</v>
      </c>
      <c r="J265" s="114"/>
    </row>
    <row r="266" spans="1:10" ht="12.75">
      <c r="A266" s="158" t="s">
        <v>684</v>
      </c>
      <c r="B266" s="358">
        <v>0</v>
      </c>
      <c r="C266" s="358">
        <v>0</v>
      </c>
      <c r="D266" s="358">
        <v>0</v>
      </c>
      <c r="E266" s="358">
        <v>0</v>
      </c>
      <c r="F266" s="358">
        <v>0</v>
      </c>
      <c r="G266" s="358">
        <v>0</v>
      </c>
      <c r="H266" s="603">
        <v>0</v>
      </c>
      <c r="I266" s="617" t="str">
        <f aca="true" t="shared" si="11" ref="I266:I329">IF(OR(H266=0,G266=0),"*",H266/G266)</f>
        <v>*</v>
      </c>
      <c r="J266" s="186" t="s">
        <v>612</v>
      </c>
    </row>
    <row r="267" spans="1:10" ht="12.75">
      <c r="A267" s="109" t="s">
        <v>684</v>
      </c>
      <c r="B267" s="161">
        <v>0</v>
      </c>
      <c r="C267" s="161">
        <v>0</v>
      </c>
      <c r="D267" s="161">
        <v>0</v>
      </c>
      <c r="E267" s="161">
        <v>0</v>
      </c>
      <c r="F267" s="161">
        <v>0</v>
      </c>
      <c r="G267" s="161">
        <v>0</v>
      </c>
      <c r="H267" s="161">
        <v>0</v>
      </c>
      <c r="I267" s="617" t="str">
        <f t="shared" si="11"/>
        <v>*</v>
      </c>
      <c r="J267" s="163" t="s">
        <v>685</v>
      </c>
    </row>
    <row r="268" spans="1:10" ht="12.75">
      <c r="A268" s="109" t="s">
        <v>684</v>
      </c>
      <c r="B268" s="161">
        <v>80</v>
      </c>
      <c r="C268" s="161">
        <v>80</v>
      </c>
      <c r="D268" s="161">
        <v>80</v>
      </c>
      <c r="E268" s="161">
        <v>80</v>
      </c>
      <c r="F268" s="161">
        <v>80</v>
      </c>
      <c r="G268" s="161">
        <v>80</v>
      </c>
      <c r="H268" s="161">
        <v>89</v>
      </c>
      <c r="I268" s="617">
        <f t="shared" si="11"/>
        <v>1.1125</v>
      </c>
      <c r="J268" s="163" t="s">
        <v>581</v>
      </c>
    </row>
    <row r="269" spans="1:10" ht="12.75">
      <c r="A269" s="109" t="s">
        <v>684</v>
      </c>
      <c r="B269" s="161">
        <v>10</v>
      </c>
      <c r="C269" s="161">
        <v>10</v>
      </c>
      <c r="D269" s="161">
        <v>10</v>
      </c>
      <c r="E269" s="161">
        <v>10</v>
      </c>
      <c r="F269" s="161">
        <v>8</v>
      </c>
      <c r="G269" s="161">
        <v>8</v>
      </c>
      <c r="H269" s="161">
        <v>6</v>
      </c>
      <c r="I269" s="617">
        <f t="shared" si="11"/>
        <v>0.75</v>
      </c>
      <c r="J269" s="163" t="s">
        <v>686</v>
      </c>
    </row>
    <row r="270" spans="1:10" ht="12.75">
      <c r="A270" s="109" t="s">
        <v>684</v>
      </c>
      <c r="B270" s="161">
        <v>7</v>
      </c>
      <c r="C270" s="161">
        <v>7</v>
      </c>
      <c r="D270" s="161">
        <v>7</v>
      </c>
      <c r="E270" s="161">
        <v>7</v>
      </c>
      <c r="F270" s="161">
        <v>7</v>
      </c>
      <c r="G270" s="161">
        <v>7</v>
      </c>
      <c r="H270" s="161">
        <v>4</v>
      </c>
      <c r="I270" s="617">
        <f t="shared" si="11"/>
        <v>0.5714285714285714</v>
      </c>
      <c r="J270" s="163" t="s">
        <v>611</v>
      </c>
    </row>
    <row r="271" spans="1:10" ht="12.75">
      <c r="A271" s="109" t="s">
        <v>684</v>
      </c>
      <c r="B271" s="161">
        <v>1</v>
      </c>
      <c r="C271" s="161">
        <v>1</v>
      </c>
      <c r="D271" s="161">
        <v>1</v>
      </c>
      <c r="E271" s="161">
        <v>1</v>
      </c>
      <c r="F271" s="161">
        <v>1</v>
      </c>
      <c r="G271" s="161">
        <v>1</v>
      </c>
      <c r="H271" s="161">
        <v>1</v>
      </c>
      <c r="I271" s="617">
        <f t="shared" si="11"/>
        <v>1</v>
      </c>
      <c r="J271" s="163" t="s">
        <v>640</v>
      </c>
    </row>
    <row r="272" spans="1:10" ht="12.75">
      <c r="A272" s="109" t="s">
        <v>684</v>
      </c>
      <c r="B272" s="161">
        <v>1</v>
      </c>
      <c r="C272" s="161">
        <v>1</v>
      </c>
      <c r="D272" s="161">
        <v>1</v>
      </c>
      <c r="E272" s="161">
        <v>1</v>
      </c>
      <c r="F272" s="161">
        <v>1</v>
      </c>
      <c r="G272" s="161">
        <v>1</v>
      </c>
      <c r="H272" s="161">
        <v>0</v>
      </c>
      <c r="I272" s="617" t="str">
        <f t="shared" si="11"/>
        <v>*</v>
      </c>
      <c r="J272" s="163" t="s">
        <v>475</v>
      </c>
    </row>
    <row r="273" spans="1:10" ht="12.75">
      <c r="A273" s="109" t="s">
        <v>684</v>
      </c>
      <c r="B273" s="161">
        <v>0</v>
      </c>
      <c r="C273" s="161">
        <v>0</v>
      </c>
      <c r="D273" s="161">
        <v>0</v>
      </c>
      <c r="E273" s="161">
        <v>0</v>
      </c>
      <c r="F273" s="161">
        <v>0</v>
      </c>
      <c r="G273" s="161">
        <v>0</v>
      </c>
      <c r="H273" s="161">
        <v>0</v>
      </c>
      <c r="I273" s="617" t="str">
        <f t="shared" si="11"/>
        <v>*</v>
      </c>
      <c r="J273" s="163" t="s">
        <v>588</v>
      </c>
    </row>
    <row r="274" spans="1:10" ht="12.75">
      <c r="A274" s="109" t="s">
        <v>684</v>
      </c>
      <c r="B274" s="161">
        <v>1</v>
      </c>
      <c r="C274" s="161">
        <v>1</v>
      </c>
      <c r="D274" s="161">
        <v>1</v>
      </c>
      <c r="E274" s="161">
        <v>1</v>
      </c>
      <c r="F274" s="161">
        <v>1</v>
      </c>
      <c r="G274" s="161">
        <v>1</v>
      </c>
      <c r="H274" s="161">
        <v>1</v>
      </c>
      <c r="I274" s="617">
        <f t="shared" si="11"/>
        <v>1</v>
      </c>
      <c r="J274" s="163" t="s">
        <v>687</v>
      </c>
    </row>
    <row r="275" spans="1:10" ht="12.75">
      <c r="A275" s="109" t="s">
        <v>688</v>
      </c>
      <c r="B275" s="161">
        <v>0</v>
      </c>
      <c r="C275" s="161">
        <v>0</v>
      </c>
      <c r="D275" s="161">
        <v>0</v>
      </c>
      <c r="E275" s="161">
        <v>0</v>
      </c>
      <c r="F275" s="161">
        <v>0</v>
      </c>
      <c r="G275" s="161">
        <v>0</v>
      </c>
      <c r="H275" s="161">
        <v>0</v>
      </c>
      <c r="I275" s="617" t="str">
        <f t="shared" si="11"/>
        <v>*</v>
      </c>
      <c r="J275" s="163" t="s">
        <v>612</v>
      </c>
    </row>
    <row r="276" spans="1:10" ht="12.75">
      <c r="A276" s="109" t="s">
        <v>688</v>
      </c>
      <c r="B276" s="161">
        <v>7</v>
      </c>
      <c r="C276" s="161">
        <v>7</v>
      </c>
      <c r="D276" s="161">
        <v>7</v>
      </c>
      <c r="E276" s="161">
        <v>7</v>
      </c>
      <c r="F276" s="161">
        <v>7</v>
      </c>
      <c r="G276" s="161">
        <v>7</v>
      </c>
      <c r="H276" s="161">
        <v>6</v>
      </c>
      <c r="I276" s="617">
        <f t="shared" si="11"/>
        <v>0.8571428571428571</v>
      </c>
      <c r="J276" s="481" t="s">
        <v>189</v>
      </c>
    </row>
    <row r="277" spans="1:10" ht="12.75">
      <c r="A277" s="109" t="s">
        <v>688</v>
      </c>
      <c r="B277" s="161">
        <v>8</v>
      </c>
      <c r="C277" s="161">
        <v>8</v>
      </c>
      <c r="D277" s="161">
        <v>8</v>
      </c>
      <c r="E277" s="161">
        <v>8</v>
      </c>
      <c r="F277" s="161">
        <v>8</v>
      </c>
      <c r="G277" s="161">
        <v>8</v>
      </c>
      <c r="H277" s="161">
        <v>8</v>
      </c>
      <c r="I277" s="617">
        <f t="shared" si="11"/>
        <v>1</v>
      </c>
      <c r="J277" s="163" t="s">
        <v>604</v>
      </c>
    </row>
    <row r="278" spans="1:10" ht="12.75">
      <c r="A278" s="109" t="s">
        <v>688</v>
      </c>
      <c r="B278" s="161">
        <v>0</v>
      </c>
      <c r="C278" s="161">
        <v>0</v>
      </c>
      <c r="D278" s="161">
        <v>0</v>
      </c>
      <c r="E278" s="161">
        <v>0</v>
      </c>
      <c r="F278" s="161">
        <v>0</v>
      </c>
      <c r="G278" s="161">
        <v>0</v>
      </c>
      <c r="H278" s="161">
        <v>0</v>
      </c>
      <c r="I278" s="617" t="str">
        <f t="shared" si="11"/>
        <v>*</v>
      </c>
      <c r="J278" s="163" t="s">
        <v>597</v>
      </c>
    </row>
    <row r="279" spans="1:10" ht="12.75">
      <c r="A279" s="109" t="s">
        <v>688</v>
      </c>
      <c r="B279" s="161">
        <v>0</v>
      </c>
      <c r="C279" s="161">
        <v>0</v>
      </c>
      <c r="D279" s="161">
        <v>0</v>
      </c>
      <c r="E279" s="161">
        <v>0</v>
      </c>
      <c r="F279" s="161">
        <v>0</v>
      </c>
      <c r="G279" s="161">
        <v>0</v>
      </c>
      <c r="H279" s="161">
        <v>1</v>
      </c>
      <c r="I279" s="617" t="str">
        <f t="shared" si="11"/>
        <v>*</v>
      </c>
      <c r="J279" s="163" t="s">
        <v>883</v>
      </c>
    </row>
    <row r="280" spans="1:10" ht="12.75">
      <c r="A280" s="109" t="s">
        <v>688</v>
      </c>
      <c r="B280" s="161">
        <v>5</v>
      </c>
      <c r="C280" s="161">
        <v>5</v>
      </c>
      <c r="D280" s="161">
        <v>5</v>
      </c>
      <c r="E280" s="161">
        <v>5</v>
      </c>
      <c r="F280" s="161">
        <v>10</v>
      </c>
      <c r="G280" s="161">
        <v>10</v>
      </c>
      <c r="H280" s="161">
        <v>9</v>
      </c>
      <c r="I280" s="617">
        <f t="shared" si="11"/>
        <v>0.9</v>
      </c>
      <c r="J280" s="163" t="s">
        <v>578</v>
      </c>
    </row>
    <row r="281" spans="1:10" ht="12.75">
      <c r="A281" s="109" t="s">
        <v>688</v>
      </c>
      <c r="B281" s="161">
        <v>150</v>
      </c>
      <c r="C281" s="161">
        <v>150</v>
      </c>
      <c r="D281" s="161">
        <v>150</v>
      </c>
      <c r="E281" s="161">
        <v>150</v>
      </c>
      <c r="F281" s="161">
        <v>160</v>
      </c>
      <c r="G281" s="161">
        <v>160</v>
      </c>
      <c r="H281" s="161">
        <v>196</v>
      </c>
      <c r="I281" s="617">
        <f t="shared" si="11"/>
        <v>1.225</v>
      </c>
      <c r="J281" s="163" t="s">
        <v>581</v>
      </c>
    </row>
    <row r="282" spans="1:10" ht="12.75">
      <c r="A282" s="109" t="s">
        <v>688</v>
      </c>
      <c r="B282" s="161">
        <v>0</v>
      </c>
      <c r="C282" s="161">
        <v>0</v>
      </c>
      <c r="D282" s="161">
        <v>0</v>
      </c>
      <c r="E282" s="161">
        <v>0</v>
      </c>
      <c r="F282" s="161">
        <v>2</v>
      </c>
      <c r="G282" s="161">
        <v>2</v>
      </c>
      <c r="H282" s="161">
        <v>0</v>
      </c>
      <c r="I282" s="617" t="str">
        <f t="shared" si="11"/>
        <v>*</v>
      </c>
      <c r="J282" s="163" t="s">
        <v>686</v>
      </c>
    </row>
    <row r="283" spans="1:10" ht="12.75">
      <c r="A283" s="109" t="s">
        <v>688</v>
      </c>
      <c r="B283" s="161">
        <v>0</v>
      </c>
      <c r="C283" s="161">
        <v>0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617" t="str">
        <f t="shared" si="11"/>
        <v>*</v>
      </c>
      <c r="J283" s="163" t="s">
        <v>638</v>
      </c>
    </row>
    <row r="284" spans="1:10" ht="12.75">
      <c r="A284" s="109" t="s">
        <v>688</v>
      </c>
      <c r="B284" s="161">
        <v>0</v>
      </c>
      <c r="C284" s="161">
        <v>0</v>
      </c>
      <c r="D284" s="161">
        <v>0</v>
      </c>
      <c r="E284" s="161">
        <v>0</v>
      </c>
      <c r="F284" s="161">
        <v>0</v>
      </c>
      <c r="G284" s="161">
        <v>0</v>
      </c>
      <c r="H284" s="161">
        <v>1</v>
      </c>
      <c r="I284" s="617" t="str">
        <f t="shared" si="11"/>
        <v>*</v>
      </c>
      <c r="J284" s="163" t="s">
        <v>586</v>
      </c>
    </row>
    <row r="285" spans="1:10" ht="12.75">
      <c r="A285" s="109" t="s">
        <v>688</v>
      </c>
      <c r="B285" s="161">
        <v>20</v>
      </c>
      <c r="C285" s="161">
        <v>20</v>
      </c>
      <c r="D285" s="161">
        <v>20</v>
      </c>
      <c r="E285" s="161">
        <v>20</v>
      </c>
      <c r="F285" s="161">
        <v>20</v>
      </c>
      <c r="G285" s="161">
        <v>20</v>
      </c>
      <c r="H285" s="161">
        <v>24</v>
      </c>
      <c r="I285" s="617">
        <f t="shared" si="11"/>
        <v>1.2</v>
      </c>
      <c r="J285" s="163" t="s">
        <v>611</v>
      </c>
    </row>
    <row r="286" spans="1:10" ht="12.75">
      <c r="A286" s="109" t="s">
        <v>688</v>
      </c>
      <c r="B286" s="161">
        <v>35</v>
      </c>
      <c r="C286" s="161">
        <v>35</v>
      </c>
      <c r="D286" s="161">
        <v>35</v>
      </c>
      <c r="E286" s="161">
        <v>35</v>
      </c>
      <c r="F286" s="161">
        <v>43</v>
      </c>
      <c r="G286" s="161">
        <v>43</v>
      </c>
      <c r="H286" s="161">
        <v>45</v>
      </c>
      <c r="I286" s="617">
        <f t="shared" si="11"/>
        <v>1.0465116279069768</v>
      </c>
      <c r="J286" s="163" t="s">
        <v>689</v>
      </c>
    </row>
    <row r="287" spans="1:10" ht="12.75">
      <c r="A287" s="109" t="s">
        <v>688</v>
      </c>
      <c r="B287" s="161">
        <v>5</v>
      </c>
      <c r="C287" s="161">
        <v>5</v>
      </c>
      <c r="D287" s="161">
        <v>5</v>
      </c>
      <c r="E287" s="161">
        <v>5</v>
      </c>
      <c r="F287" s="161">
        <v>5</v>
      </c>
      <c r="G287" s="161">
        <v>5</v>
      </c>
      <c r="H287" s="161">
        <v>7</v>
      </c>
      <c r="I287" s="617">
        <f t="shared" si="11"/>
        <v>1.4</v>
      </c>
      <c r="J287" s="163" t="s">
        <v>690</v>
      </c>
    </row>
    <row r="288" spans="1:10" ht="12.75">
      <c r="A288" s="109" t="s">
        <v>688</v>
      </c>
      <c r="B288" s="161">
        <v>0</v>
      </c>
      <c r="C288" s="161">
        <v>0</v>
      </c>
      <c r="D288" s="161">
        <v>0</v>
      </c>
      <c r="E288" s="161">
        <v>0</v>
      </c>
      <c r="F288" s="161">
        <v>0</v>
      </c>
      <c r="G288" s="161">
        <v>0</v>
      </c>
      <c r="H288" s="161">
        <v>0</v>
      </c>
      <c r="I288" s="617" t="str">
        <f t="shared" si="11"/>
        <v>*</v>
      </c>
      <c r="J288" s="163" t="s">
        <v>569</v>
      </c>
    </row>
    <row r="289" spans="1:10" ht="12.75">
      <c r="A289" s="109" t="s">
        <v>688</v>
      </c>
      <c r="B289" s="161">
        <v>2</v>
      </c>
      <c r="C289" s="161">
        <v>2</v>
      </c>
      <c r="D289" s="161">
        <v>2</v>
      </c>
      <c r="E289" s="161">
        <v>2</v>
      </c>
      <c r="F289" s="161">
        <v>2</v>
      </c>
      <c r="G289" s="161">
        <v>2</v>
      </c>
      <c r="H289" s="161">
        <v>2</v>
      </c>
      <c r="I289" s="617">
        <f t="shared" si="11"/>
        <v>1</v>
      </c>
      <c r="J289" s="163" t="s">
        <v>570</v>
      </c>
    </row>
    <row r="290" spans="1:10" ht="12.75">
      <c r="A290" s="109" t="s">
        <v>688</v>
      </c>
      <c r="B290" s="161">
        <v>0</v>
      </c>
      <c r="C290" s="161">
        <v>0</v>
      </c>
      <c r="D290" s="161">
        <v>0</v>
      </c>
      <c r="E290" s="161">
        <v>0</v>
      </c>
      <c r="F290" s="161">
        <v>0</v>
      </c>
      <c r="G290" s="161">
        <v>0</v>
      </c>
      <c r="H290" s="161">
        <v>0</v>
      </c>
      <c r="I290" s="617" t="str">
        <f t="shared" si="11"/>
        <v>*</v>
      </c>
      <c r="J290" s="163" t="s">
        <v>691</v>
      </c>
    </row>
    <row r="291" spans="1:10" ht="12.75">
      <c r="A291" s="109" t="s">
        <v>688</v>
      </c>
      <c r="B291" s="161">
        <v>0</v>
      </c>
      <c r="C291" s="161">
        <v>0</v>
      </c>
      <c r="D291" s="161">
        <v>0</v>
      </c>
      <c r="E291" s="161">
        <v>0</v>
      </c>
      <c r="F291" s="161">
        <v>2</v>
      </c>
      <c r="G291" s="161">
        <v>2</v>
      </c>
      <c r="H291" s="161">
        <v>2</v>
      </c>
      <c r="I291" s="617">
        <f t="shared" si="11"/>
        <v>1</v>
      </c>
      <c r="J291" s="163" t="s">
        <v>669</v>
      </c>
    </row>
    <row r="292" spans="1:10" ht="12.75">
      <c r="A292" s="109" t="s">
        <v>688</v>
      </c>
      <c r="B292" s="161">
        <v>7</v>
      </c>
      <c r="C292" s="161">
        <v>7</v>
      </c>
      <c r="D292" s="161">
        <v>7</v>
      </c>
      <c r="E292" s="161">
        <v>7</v>
      </c>
      <c r="F292" s="161">
        <v>37</v>
      </c>
      <c r="G292" s="161">
        <v>37</v>
      </c>
      <c r="H292" s="161">
        <v>31</v>
      </c>
      <c r="I292" s="617">
        <f t="shared" si="11"/>
        <v>0.8378378378378378</v>
      </c>
      <c r="J292" s="163" t="s">
        <v>687</v>
      </c>
    </row>
    <row r="293" spans="1:10" ht="12.75">
      <c r="A293" s="109" t="s">
        <v>692</v>
      </c>
      <c r="B293" s="161">
        <v>60</v>
      </c>
      <c r="C293" s="161">
        <v>60</v>
      </c>
      <c r="D293" s="161">
        <v>60</v>
      </c>
      <c r="E293" s="161">
        <v>60</v>
      </c>
      <c r="F293" s="161">
        <v>60</v>
      </c>
      <c r="G293" s="161">
        <v>60</v>
      </c>
      <c r="H293" s="161">
        <v>78</v>
      </c>
      <c r="I293" s="617">
        <f t="shared" si="11"/>
        <v>1.3</v>
      </c>
      <c r="J293" s="163" t="s">
        <v>581</v>
      </c>
    </row>
    <row r="294" spans="1:10" ht="12.75">
      <c r="A294" s="109" t="s">
        <v>692</v>
      </c>
      <c r="B294" s="161">
        <v>466</v>
      </c>
      <c r="C294" s="161">
        <v>466</v>
      </c>
      <c r="D294" s="161">
        <v>466</v>
      </c>
      <c r="E294" s="161">
        <v>466</v>
      </c>
      <c r="F294" s="161">
        <v>564</v>
      </c>
      <c r="G294" s="161">
        <v>564</v>
      </c>
      <c r="H294" s="161">
        <v>564</v>
      </c>
      <c r="I294" s="617">
        <f t="shared" si="11"/>
        <v>1</v>
      </c>
      <c r="J294" s="163" t="s">
        <v>506</v>
      </c>
    </row>
    <row r="295" spans="1:10" ht="12.75">
      <c r="A295" s="109" t="s">
        <v>692</v>
      </c>
      <c r="B295" s="161">
        <v>5</v>
      </c>
      <c r="C295" s="161">
        <v>5</v>
      </c>
      <c r="D295" s="161">
        <v>5</v>
      </c>
      <c r="E295" s="161">
        <v>5</v>
      </c>
      <c r="F295" s="161">
        <v>5</v>
      </c>
      <c r="G295" s="161">
        <v>5</v>
      </c>
      <c r="H295" s="161">
        <v>10</v>
      </c>
      <c r="I295" s="617">
        <f t="shared" si="11"/>
        <v>2</v>
      </c>
      <c r="J295" s="163" t="s">
        <v>525</v>
      </c>
    </row>
    <row r="296" spans="1:10" ht="12.75">
      <c r="A296" s="109" t="s">
        <v>692</v>
      </c>
      <c r="B296" s="161">
        <v>0</v>
      </c>
      <c r="C296" s="161">
        <v>0</v>
      </c>
      <c r="D296" s="161">
        <v>0</v>
      </c>
      <c r="E296" s="161">
        <v>0</v>
      </c>
      <c r="F296" s="161">
        <v>0</v>
      </c>
      <c r="G296" s="161">
        <v>0</v>
      </c>
      <c r="H296" s="161">
        <v>0</v>
      </c>
      <c r="I296" s="617" t="str">
        <f t="shared" si="11"/>
        <v>*</v>
      </c>
      <c r="J296" s="163" t="s">
        <v>588</v>
      </c>
    </row>
    <row r="297" spans="1:10" ht="12.75">
      <c r="A297" s="109" t="s">
        <v>692</v>
      </c>
      <c r="B297" s="161">
        <v>0</v>
      </c>
      <c r="C297" s="161">
        <v>0</v>
      </c>
      <c r="D297" s="161">
        <v>0</v>
      </c>
      <c r="E297" s="161">
        <v>0</v>
      </c>
      <c r="F297" s="161">
        <v>0</v>
      </c>
      <c r="G297" s="161">
        <v>0</v>
      </c>
      <c r="H297" s="161">
        <v>13</v>
      </c>
      <c r="I297" s="617" t="str">
        <f t="shared" si="11"/>
        <v>*</v>
      </c>
      <c r="J297" s="163" t="s">
        <v>641</v>
      </c>
    </row>
    <row r="298" spans="1:10" ht="12.75">
      <c r="A298" s="109" t="s">
        <v>693</v>
      </c>
      <c r="B298" s="161">
        <v>0</v>
      </c>
      <c r="C298" s="161">
        <v>0</v>
      </c>
      <c r="D298" s="161">
        <v>0</v>
      </c>
      <c r="E298" s="161">
        <v>0</v>
      </c>
      <c r="F298" s="161">
        <v>0</v>
      </c>
      <c r="G298" s="161">
        <v>0</v>
      </c>
      <c r="H298" s="161">
        <v>25</v>
      </c>
      <c r="I298" s="617" t="str">
        <f t="shared" si="11"/>
        <v>*</v>
      </c>
      <c r="J298" s="163" t="s">
        <v>694</v>
      </c>
    </row>
    <row r="299" spans="1:10" ht="12.75">
      <c r="A299" s="109" t="s">
        <v>695</v>
      </c>
      <c r="B299" s="161">
        <v>180</v>
      </c>
      <c r="C299" s="161">
        <v>180</v>
      </c>
      <c r="D299" s="161">
        <v>180</v>
      </c>
      <c r="E299" s="161">
        <v>180</v>
      </c>
      <c r="F299" s="161">
        <v>180</v>
      </c>
      <c r="G299" s="161">
        <v>180</v>
      </c>
      <c r="H299" s="161">
        <v>215</v>
      </c>
      <c r="I299" s="617">
        <f t="shared" si="11"/>
        <v>1.1944444444444444</v>
      </c>
      <c r="J299" s="163" t="s">
        <v>581</v>
      </c>
    </row>
    <row r="300" spans="1:10" ht="12.75">
      <c r="A300" s="109" t="s">
        <v>695</v>
      </c>
      <c r="B300" s="161">
        <v>30</v>
      </c>
      <c r="C300" s="161">
        <v>30</v>
      </c>
      <c r="D300" s="161">
        <v>30</v>
      </c>
      <c r="E300" s="161">
        <v>30</v>
      </c>
      <c r="F300" s="161">
        <v>30</v>
      </c>
      <c r="G300" s="161">
        <v>30</v>
      </c>
      <c r="H300" s="161">
        <v>10</v>
      </c>
      <c r="I300" s="617">
        <f t="shared" si="11"/>
        <v>0.3333333333333333</v>
      </c>
      <c r="J300" s="163" t="s">
        <v>696</v>
      </c>
    </row>
    <row r="301" spans="1:10" ht="12.75">
      <c r="A301" s="109" t="s">
        <v>695</v>
      </c>
      <c r="B301" s="161">
        <v>20</v>
      </c>
      <c r="C301" s="161">
        <v>20</v>
      </c>
      <c r="D301" s="161">
        <v>20</v>
      </c>
      <c r="E301" s="161">
        <v>20</v>
      </c>
      <c r="F301" s="161">
        <v>20</v>
      </c>
      <c r="G301" s="161">
        <v>20</v>
      </c>
      <c r="H301" s="161">
        <v>20</v>
      </c>
      <c r="I301" s="617">
        <f t="shared" si="11"/>
        <v>1</v>
      </c>
      <c r="J301" s="163" t="s">
        <v>697</v>
      </c>
    </row>
    <row r="302" spans="1:10" ht="12.75">
      <c r="A302" s="109" t="s">
        <v>698</v>
      </c>
      <c r="B302" s="161">
        <v>0</v>
      </c>
      <c r="C302" s="161">
        <v>0</v>
      </c>
      <c r="D302" s="161">
        <v>0</v>
      </c>
      <c r="E302" s="161">
        <v>0</v>
      </c>
      <c r="F302" s="161">
        <v>0</v>
      </c>
      <c r="G302" s="161">
        <v>0</v>
      </c>
      <c r="H302" s="161">
        <v>0</v>
      </c>
      <c r="I302" s="617" t="str">
        <f t="shared" si="11"/>
        <v>*</v>
      </c>
      <c r="J302" s="163" t="s">
        <v>604</v>
      </c>
    </row>
    <row r="303" spans="1:10" ht="12.75">
      <c r="A303" s="109" t="s">
        <v>698</v>
      </c>
      <c r="B303" s="161">
        <v>10</v>
      </c>
      <c r="C303" s="161">
        <v>10</v>
      </c>
      <c r="D303" s="161">
        <v>10</v>
      </c>
      <c r="E303" s="161">
        <v>10</v>
      </c>
      <c r="F303" s="161">
        <v>10</v>
      </c>
      <c r="G303" s="161">
        <v>10</v>
      </c>
      <c r="H303" s="161">
        <v>4</v>
      </c>
      <c r="I303" s="617">
        <f t="shared" si="11"/>
        <v>0.4</v>
      </c>
      <c r="J303" s="163" t="s">
        <v>578</v>
      </c>
    </row>
    <row r="304" spans="1:10" ht="12.75">
      <c r="A304" s="109" t="s">
        <v>698</v>
      </c>
      <c r="B304" s="161">
        <v>80</v>
      </c>
      <c r="C304" s="161">
        <v>80</v>
      </c>
      <c r="D304" s="161">
        <v>80</v>
      </c>
      <c r="E304" s="161">
        <v>80</v>
      </c>
      <c r="F304" s="161">
        <v>80</v>
      </c>
      <c r="G304" s="161">
        <v>80</v>
      </c>
      <c r="H304" s="161">
        <v>74</v>
      </c>
      <c r="I304" s="617">
        <f t="shared" si="11"/>
        <v>0.925</v>
      </c>
      <c r="J304" s="163" t="s">
        <v>581</v>
      </c>
    </row>
    <row r="305" spans="1:10" ht="12.75">
      <c r="A305" s="109" t="s">
        <v>698</v>
      </c>
      <c r="B305" s="161">
        <v>0</v>
      </c>
      <c r="C305" s="161">
        <v>0</v>
      </c>
      <c r="D305" s="161">
        <v>0</v>
      </c>
      <c r="E305" s="161">
        <v>0</v>
      </c>
      <c r="F305" s="161">
        <v>0</v>
      </c>
      <c r="G305" s="161">
        <v>0</v>
      </c>
      <c r="H305" s="161">
        <v>0</v>
      </c>
      <c r="I305" s="617" t="str">
        <f t="shared" si="11"/>
        <v>*</v>
      </c>
      <c r="J305" s="163" t="s">
        <v>686</v>
      </c>
    </row>
    <row r="306" spans="1:10" ht="12.75">
      <c r="A306" s="109" t="s">
        <v>698</v>
      </c>
      <c r="B306" s="161">
        <v>5</v>
      </c>
      <c r="C306" s="161">
        <v>5</v>
      </c>
      <c r="D306" s="161">
        <v>5</v>
      </c>
      <c r="E306" s="161">
        <v>5</v>
      </c>
      <c r="F306" s="161">
        <v>5</v>
      </c>
      <c r="G306" s="161">
        <v>5</v>
      </c>
      <c r="H306" s="161">
        <v>5</v>
      </c>
      <c r="I306" s="617">
        <f t="shared" si="11"/>
        <v>1</v>
      </c>
      <c r="J306" s="163" t="s">
        <v>525</v>
      </c>
    </row>
    <row r="307" spans="1:10" ht="12.75">
      <c r="A307" s="109" t="s">
        <v>698</v>
      </c>
      <c r="B307" s="161">
        <v>5</v>
      </c>
      <c r="C307" s="161">
        <v>5</v>
      </c>
      <c r="D307" s="161">
        <v>5</v>
      </c>
      <c r="E307" s="161">
        <v>5</v>
      </c>
      <c r="F307" s="161">
        <v>5</v>
      </c>
      <c r="G307" s="161">
        <v>5</v>
      </c>
      <c r="H307" s="161">
        <v>3</v>
      </c>
      <c r="I307" s="617">
        <f t="shared" si="11"/>
        <v>0.6</v>
      </c>
      <c r="J307" s="163" t="s">
        <v>689</v>
      </c>
    </row>
    <row r="308" spans="1:10" ht="12.75">
      <c r="A308" s="109" t="s">
        <v>698</v>
      </c>
      <c r="B308" s="161">
        <v>0</v>
      </c>
      <c r="C308" s="161">
        <v>0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617" t="str">
        <f t="shared" si="11"/>
        <v>*</v>
      </c>
      <c r="J308" s="163" t="s">
        <v>479</v>
      </c>
    </row>
    <row r="309" spans="1:10" ht="12.75">
      <c r="A309" s="109" t="s">
        <v>698</v>
      </c>
      <c r="B309" s="161">
        <v>0</v>
      </c>
      <c r="C309" s="161">
        <v>0</v>
      </c>
      <c r="D309" s="161">
        <v>0</v>
      </c>
      <c r="E309" s="161">
        <v>0</v>
      </c>
      <c r="F309" s="161">
        <v>0</v>
      </c>
      <c r="G309" s="161">
        <v>0</v>
      </c>
      <c r="H309" s="161">
        <v>0</v>
      </c>
      <c r="I309" s="617" t="str">
        <f t="shared" si="11"/>
        <v>*</v>
      </c>
      <c r="J309" s="163" t="s">
        <v>699</v>
      </c>
    </row>
    <row r="310" spans="1:10" ht="12.75">
      <c r="A310" s="109" t="s">
        <v>906</v>
      </c>
      <c r="B310" s="161">
        <v>80</v>
      </c>
      <c r="C310" s="161">
        <v>80</v>
      </c>
      <c r="D310" s="161">
        <v>80</v>
      </c>
      <c r="E310" s="161">
        <v>80</v>
      </c>
      <c r="F310" s="161">
        <v>120</v>
      </c>
      <c r="G310" s="161">
        <v>120</v>
      </c>
      <c r="H310" s="161">
        <v>118</v>
      </c>
      <c r="I310" s="617">
        <f t="shared" si="11"/>
        <v>0.9833333333333333</v>
      </c>
      <c r="J310" s="163" t="s">
        <v>581</v>
      </c>
    </row>
    <row r="311" spans="1:10" ht="12.75">
      <c r="A311" s="109" t="s">
        <v>906</v>
      </c>
      <c r="B311" s="161">
        <v>3</v>
      </c>
      <c r="C311" s="161">
        <v>3</v>
      </c>
      <c r="D311" s="161">
        <v>3</v>
      </c>
      <c r="E311" s="161">
        <v>3</v>
      </c>
      <c r="F311" s="161">
        <v>3</v>
      </c>
      <c r="G311" s="161">
        <v>3</v>
      </c>
      <c r="H311" s="161">
        <v>0</v>
      </c>
      <c r="I311" s="617" t="str">
        <f t="shared" si="11"/>
        <v>*</v>
      </c>
      <c r="J311" s="481" t="s">
        <v>189</v>
      </c>
    </row>
    <row r="312" spans="1:10" ht="12.75">
      <c r="A312" s="109" t="s">
        <v>906</v>
      </c>
      <c r="B312" s="165">
        <v>0</v>
      </c>
      <c r="C312" s="165">
        <v>0</v>
      </c>
      <c r="D312" s="165">
        <v>0</v>
      </c>
      <c r="E312" s="165">
        <v>0</v>
      </c>
      <c r="F312" s="165">
        <v>8</v>
      </c>
      <c r="G312" s="165">
        <v>8</v>
      </c>
      <c r="H312" s="165">
        <v>8</v>
      </c>
      <c r="I312" s="617">
        <f t="shared" si="11"/>
        <v>1</v>
      </c>
      <c r="J312" s="163" t="s">
        <v>597</v>
      </c>
    </row>
    <row r="313" spans="1:10" ht="12.75">
      <c r="A313" s="109" t="s">
        <v>906</v>
      </c>
      <c r="B313" s="165">
        <v>0</v>
      </c>
      <c r="C313" s="165">
        <v>0</v>
      </c>
      <c r="D313" s="165">
        <v>0</v>
      </c>
      <c r="E313" s="165">
        <v>0</v>
      </c>
      <c r="F313" s="165">
        <v>0</v>
      </c>
      <c r="G313" s="165">
        <v>0</v>
      </c>
      <c r="H313" s="165">
        <v>3</v>
      </c>
      <c r="I313" s="617" t="str">
        <f t="shared" si="11"/>
        <v>*</v>
      </c>
      <c r="J313" s="166" t="s">
        <v>883</v>
      </c>
    </row>
    <row r="314" spans="1:10" ht="12.75">
      <c r="A314" s="109" t="s">
        <v>906</v>
      </c>
      <c r="B314" s="165">
        <v>0</v>
      </c>
      <c r="C314" s="165">
        <v>0</v>
      </c>
      <c r="D314" s="165">
        <v>0</v>
      </c>
      <c r="E314" s="165">
        <v>0</v>
      </c>
      <c r="F314" s="165">
        <v>0</v>
      </c>
      <c r="G314" s="165">
        <v>0</v>
      </c>
      <c r="H314" s="165">
        <v>0</v>
      </c>
      <c r="I314" s="617" t="str">
        <f t="shared" si="11"/>
        <v>*</v>
      </c>
      <c r="J314" s="166" t="s">
        <v>686</v>
      </c>
    </row>
    <row r="315" spans="1:10" ht="12.75">
      <c r="A315" s="109" t="s">
        <v>906</v>
      </c>
      <c r="B315" s="161">
        <v>10</v>
      </c>
      <c r="C315" s="161">
        <v>10</v>
      </c>
      <c r="D315" s="161">
        <v>10</v>
      </c>
      <c r="E315" s="161">
        <v>10</v>
      </c>
      <c r="F315" s="161">
        <v>10</v>
      </c>
      <c r="G315" s="161">
        <v>10</v>
      </c>
      <c r="H315" s="161">
        <v>6</v>
      </c>
      <c r="I315" s="617">
        <f t="shared" si="11"/>
        <v>0.6</v>
      </c>
      <c r="J315" s="163" t="s">
        <v>611</v>
      </c>
    </row>
    <row r="316" spans="1:10" ht="12.75">
      <c r="A316" s="109" t="s">
        <v>906</v>
      </c>
      <c r="B316" s="161">
        <v>0</v>
      </c>
      <c r="C316" s="161">
        <v>0</v>
      </c>
      <c r="D316" s="161">
        <v>0</v>
      </c>
      <c r="E316" s="161">
        <v>0</v>
      </c>
      <c r="F316" s="161">
        <v>0</v>
      </c>
      <c r="G316" s="161">
        <v>0</v>
      </c>
      <c r="H316" s="161">
        <v>1</v>
      </c>
      <c r="I316" s="617" t="str">
        <f t="shared" si="11"/>
        <v>*</v>
      </c>
      <c r="J316" s="163" t="s">
        <v>689</v>
      </c>
    </row>
    <row r="317" spans="1:10" ht="12.75">
      <c r="A317" s="109" t="s">
        <v>700</v>
      </c>
      <c r="B317" s="161">
        <v>50</v>
      </c>
      <c r="C317" s="161">
        <v>50</v>
      </c>
      <c r="D317" s="161">
        <v>50</v>
      </c>
      <c r="E317" s="161">
        <v>50</v>
      </c>
      <c r="F317" s="161">
        <v>15</v>
      </c>
      <c r="G317" s="161">
        <v>15</v>
      </c>
      <c r="H317" s="161">
        <v>19</v>
      </c>
      <c r="I317" s="617">
        <f t="shared" si="11"/>
        <v>1.2666666666666666</v>
      </c>
      <c r="J317" s="163" t="s">
        <v>679</v>
      </c>
    </row>
    <row r="318" spans="1:10" ht="12.75">
      <c r="A318" s="109" t="s">
        <v>700</v>
      </c>
      <c r="B318" s="161">
        <v>25</v>
      </c>
      <c r="C318" s="161">
        <v>25</v>
      </c>
      <c r="D318" s="161">
        <v>25</v>
      </c>
      <c r="E318" s="161">
        <v>25</v>
      </c>
      <c r="F318" s="161">
        <v>13</v>
      </c>
      <c r="G318" s="161">
        <v>13</v>
      </c>
      <c r="H318" s="161">
        <v>4</v>
      </c>
      <c r="I318" s="617">
        <f t="shared" si="11"/>
        <v>0.3076923076923077</v>
      </c>
      <c r="J318" s="163" t="s">
        <v>701</v>
      </c>
    </row>
    <row r="319" spans="1:10" ht="12.75">
      <c r="A319" s="109" t="s">
        <v>700</v>
      </c>
      <c r="B319" s="161">
        <v>15</v>
      </c>
      <c r="C319" s="161">
        <v>15</v>
      </c>
      <c r="D319" s="161">
        <v>15</v>
      </c>
      <c r="E319" s="161">
        <v>15</v>
      </c>
      <c r="F319" s="161">
        <v>15</v>
      </c>
      <c r="G319" s="161">
        <v>15</v>
      </c>
      <c r="H319" s="161">
        <v>8</v>
      </c>
      <c r="I319" s="617">
        <f t="shared" si="11"/>
        <v>0.5333333333333333</v>
      </c>
      <c r="J319" s="163" t="s">
        <v>612</v>
      </c>
    </row>
    <row r="320" spans="1:10" ht="12.75">
      <c r="A320" s="109" t="s">
        <v>700</v>
      </c>
      <c r="B320" s="161">
        <v>0</v>
      </c>
      <c r="C320" s="161">
        <v>0</v>
      </c>
      <c r="D320" s="161">
        <v>0</v>
      </c>
      <c r="E320" s="161">
        <v>0</v>
      </c>
      <c r="F320" s="161">
        <v>0</v>
      </c>
      <c r="G320" s="161">
        <v>0</v>
      </c>
      <c r="H320" s="161">
        <v>0</v>
      </c>
      <c r="I320" s="617" t="str">
        <f t="shared" si="11"/>
        <v>*</v>
      </c>
      <c r="J320" s="163" t="s">
        <v>702</v>
      </c>
    </row>
    <row r="321" spans="1:10" ht="12.75">
      <c r="A321" s="109" t="s">
        <v>700</v>
      </c>
      <c r="B321" s="161">
        <v>2</v>
      </c>
      <c r="C321" s="161">
        <v>26</v>
      </c>
      <c r="D321" s="161">
        <v>26</v>
      </c>
      <c r="E321" s="161">
        <v>26</v>
      </c>
      <c r="F321" s="161">
        <v>26</v>
      </c>
      <c r="G321" s="161">
        <v>26</v>
      </c>
      <c r="H321" s="161">
        <v>24</v>
      </c>
      <c r="I321" s="617">
        <f t="shared" si="11"/>
        <v>0.9230769230769231</v>
      </c>
      <c r="J321" s="481" t="s">
        <v>189</v>
      </c>
    </row>
    <row r="322" spans="1:10" ht="12.75">
      <c r="A322" s="109" t="s">
        <v>700</v>
      </c>
      <c r="B322" s="161">
        <v>0</v>
      </c>
      <c r="C322" s="161">
        <v>0</v>
      </c>
      <c r="D322" s="161">
        <v>0</v>
      </c>
      <c r="E322" s="161">
        <v>0</v>
      </c>
      <c r="F322" s="161">
        <v>0</v>
      </c>
      <c r="G322" s="161">
        <v>0</v>
      </c>
      <c r="H322" s="161">
        <v>0</v>
      </c>
      <c r="I322" s="617" t="str">
        <f t="shared" si="11"/>
        <v>*</v>
      </c>
      <c r="J322" s="163" t="s">
        <v>703</v>
      </c>
    </row>
    <row r="323" spans="1:10" ht="12.75">
      <c r="A323" s="109" t="s">
        <v>700</v>
      </c>
      <c r="B323" s="161">
        <v>0</v>
      </c>
      <c r="C323" s="161">
        <v>0</v>
      </c>
      <c r="D323" s="161">
        <v>0</v>
      </c>
      <c r="E323" s="161">
        <v>0</v>
      </c>
      <c r="F323" s="161">
        <v>0</v>
      </c>
      <c r="G323" s="161">
        <v>0</v>
      </c>
      <c r="H323" s="161">
        <v>0</v>
      </c>
      <c r="I323" s="617" t="str">
        <f t="shared" si="11"/>
        <v>*</v>
      </c>
      <c r="J323" s="163" t="s">
        <v>704</v>
      </c>
    </row>
    <row r="324" spans="1:10" ht="12.75">
      <c r="A324" s="109" t="s">
        <v>700</v>
      </c>
      <c r="B324" s="161">
        <v>250</v>
      </c>
      <c r="C324" s="161">
        <v>250</v>
      </c>
      <c r="D324" s="161">
        <v>250</v>
      </c>
      <c r="E324" s="161">
        <v>250</v>
      </c>
      <c r="F324" s="161">
        <v>203</v>
      </c>
      <c r="G324" s="161">
        <v>203</v>
      </c>
      <c r="H324" s="161">
        <v>211</v>
      </c>
      <c r="I324" s="617">
        <f t="shared" si="11"/>
        <v>1.0394088669950738</v>
      </c>
      <c r="J324" s="163" t="s">
        <v>604</v>
      </c>
    </row>
    <row r="325" spans="1:10" ht="12.75">
      <c r="A325" s="109" t="s">
        <v>700</v>
      </c>
      <c r="B325" s="161">
        <v>7</v>
      </c>
      <c r="C325" s="161">
        <v>7</v>
      </c>
      <c r="D325" s="161">
        <v>7</v>
      </c>
      <c r="E325" s="161">
        <v>7</v>
      </c>
      <c r="F325" s="161">
        <v>7</v>
      </c>
      <c r="G325" s="161">
        <v>7</v>
      </c>
      <c r="H325" s="161">
        <v>7</v>
      </c>
      <c r="I325" s="617">
        <f t="shared" si="11"/>
        <v>1</v>
      </c>
      <c r="J325" s="163" t="s">
        <v>631</v>
      </c>
    </row>
    <row r="326" spans="1:10" ht="12.75">
      <c r="A326" s="109" t="s">
        <v>700</v>
      </c>
      <c r="B326" s="161">
        <v>2</v>
      </c>
      <c r="C326" s="161">
        <v>2</v>
      </c>
      <c r="D326" s="161">
        <v>2</v>
      </c>
      <c r="E326" s="161">
        <v>2</v>
      </c>
      <c r="F326" s="161">
        <v>2</v>
      </c>
      <c r="G326" s="161">
        <v>2</v>
      </c>
      <c r="H326" s="161">
        <v>3</v>
      </c>
      <c r="I326" s="617">
        <f t="shared" si="11"/>
        <v>1.5</v>
      </c>
      <c r="J326" s="163" t="s">
        <v>597</v>
      </c>
    </row>
    <row r="327" spans="1:10" ht="12.75">
      <c r="A327" s="109" t="s">
        <v>700</v>
      </c>
      <c r="B327" s="161">
        <v>60</v>
      </c>
      <c r="C327" s="161">
        <v>60</v>
      </c>
      <c r="D327" s="161">
        <v>60</v>
      </c>
      <c r="E327" s="161">
        <v>60</v>
      </c>
      <c r="F327" s="161">
        <v>86</v>
      </c>
      <c r="G327" s="161">
        <v>86</v>
      </c>
      <c r="H327" s="161">
        <v>72</v>
      </c>
      <c r="I327" s="617">
        <f t="shared" si="11"/>
        <v>0.8372093023255814</v>
      </c>
      <c r="J327" s="163" t="s">
        <v>577</v>
      </c>
    </row>
    <row r="328" spans="1:10" ht="12.75">
      <c r="A328" s="109" t="s">
        <v>700</v>
      </c>
      <c r="B328" s="161">
        <v>100</v>
      </c>
      <c r="C328" s="161">
        <v>100</v>
      </c>
      <c r="D328" s="161">
        <v>100</v>
      </c>
      <c r="E328" s="161">
        <v>100</v>
      </c>
      <c r="F328" s="161">
        <v>10</v>
      </c>
      <c r="G328" s="161">
        <v>10</v>
      </c>
      <c r="H328" s="161">
        <v>6</v>
      </c>
      <c r="I328" s="617">
        <f t="shared" si="11"/>
        <v>0.6</v>
      </c>
      <c r="J328" s="163" t="s">
        <v>578</v>
      </c>
    </row>
    <row r="329" spans="1:10" ht="12.75">
      <c r="A329" s="109" t="s">
        <v>700</v>
      </c>
      <c r="B329" s="161">
        <v>150</v>
      </c>
      <c r="C329" s="161">
        <v>150</v>
      </c>
      <c r="D329" s="161">
        <v>150</v>
      </c>
      <c r="E329" s="161">
        <v>150</v>
      </c>
      <c r="F329" s="161">
        <v>230</v>
      </c>
      <c r="G329" s="161">
        <v>230</v>
      </c>
      <c r="H329" s="161">
        <v>298</v>
      </c>
      <c r="I329" s="617">
        <f t="shared" si="11"/>
        <v>1.2956521739130435</v>
      </c>
      <c r="J329" s="163" t="s">
        <v>581</v>
      </c>
    </row>
    <row r="330" spans="1:10" ht="12.75">
      <c r="A330" s="109" t="s">
        <v>582</v>
      </c>
      <c r="B330" s="161">
        <v>0</v>
      </c>
      <c r="C330" s="161">
        <v>0</v>
      </c>
      <c r="D330" s="161">
        <v>0</v>
      </c>
      <c r="E330" s="161">
        <v>28</v>
      </c>
      <c r="F330" s="161">
        <v>28</v>
      </c>
      <c r="G330" s="161">
        <v>28</v>
      </c>
      <c r="H330" s="161">
        <v>9</v>
      </c>
      <c r="I330" s="617">
        <f aca="true" t="shared" si="12" ref="I330:I355">IF(OR(H330=0,G330=0),"*",H330/G330)</f>
        <v>0.32142857142857145</v>
      </c>
      <c r="J330" s="163" t="s">
        <v>506</v>
      </c>
    </row>
    <row r="331" spans="1:10" ht="12.75">
      <c r="A331" s="109" t="s">
        <v>700</v>
      </c>
      <c r="B331" s="161">
        <v>283</v>
      </c>
      <c r="C331" s="161">
        <v>283</v>
      </c>
      <c r="D331" s="161">
        <v>283</v>
      </c>
      <c r="E331" s="161">
        <v>283</v>
      </c>
      <c r="F331" s="161">
        <v>324</v>
      </c>
      <c r="G331" s="161">
        <v>324</v>
      </c>
      <c r="H331" s="161">
        <v>329</v>
      </c>
      <c r="I331" s="617">
        <f t="shared" si="12"/>
        <v>1.0154320987654322</v>
      </c>
      <c r="J331" s="163" t="s">
        <v>686</v>
      </c>
    </row>
    <row r="332" spans="1:10" ht="12.75">
      <c r="A332" s="109" t="s">
        <v>700</v>
      </c>
      <c r="B332" s="161">
        <v>40</v>
      </c>
      <c r="C332" s="161">
        <v>40</v>
      </c>
      <c r="D332" s="161">
        <v>40</v>
      </c>
      <c r="E332" s="161">
        <v>40</v>
      </c>
      <c r="F332" s="161">
        <v>40</v>
      </c>
      <c r="G332" s="161">
        <v>40</v>
      </c>
      <c r="H332" s="161">
        <v>30</v>
      </c>
      <c r="I332" s="617">
        <f t="shared" si="12"/>
        <v>0.75</v>
      </c>
      <c r="J332" s="163" t="s">
        <v>619</v>
      </c>
    </row>
    <row r="333" spans="1:10" ht="12.75">
      <c r="A333" s="109" t="s">
        <v>700</v>
      </c>
      <c r="B333" s="161">
        <v>19</v>
      </c>
      <c r="C333" s="161">
        <v>19</v>
      </c>
      <c r="D333" s="161">
        <v>19</v>
      </c>
      <c r="E333" s="161">
        <v>19</v>
      </c>
      <c r="F333" s="161">
        <v>19</v>
      </c>
      <c r="G333" s="161">
        <v>19</v>
      </c>
      <c r="H333" s="161">
        <v>8</v>
      </c>
      <c r="I333" s="617">
        <f t="shared" si="12"/>
        <v>0.42105263157894735</v>
      </c>
      <c r="J333" s="163" t="s">
        <v>705</v>
      </c>
    </row>
    <row r="334" spans="1:10" ht="12.75">
      <c r="A334" s="109" t="s">
        <v>700</v>
      </c>
      <c r="B334" s="161">
        <v>15</v>
      </c>
      <c r="C334" s="161">
        <v>15</v>
      </c>
      <c r="D334" s="161">
        <v>15</v>
      </c>
      <c r="E334" s="161">
        <v>15</v>
      </c>
      <c r="F334" s="161">
        <v>15</v>
      </c>
      <c r="G334" s="161">
        <v>15</v>
      </c>
      <c r="H334" s="161">
        <v>7</v>
      </c>
      <c r="I334" s="617">
        <f t="shared" si="12"/>
        <v>0.4666666666666667</v>
      </c>
      <c r="J334" s="163" t="s">
        <v>638</v>
      </c>
    </row>
    <row r="335" spans="1:10" ht="12.75">
      <c r="A335" s="109" t="s">
        <v>700</v>
      </c>
      <c r="B335" s="161">
        <v>160</v>
      </c>
      <c r="C335" s="161">
        <v>160</v>
      </c>
      <c r="D335" s="161">
        <v>160</v>
      </c>
      <c r="E335" s="161">
        <v>160</v>
      </c>
      <c r="F335" s="161">
        <v>160</v>
      </c>
      <c r="G335" s="161">
        <v>160</v>
      </c>
      <c r="H335" s="161">
        <v>37</v>
      </c>
      <c r="I335" s="617">
        <f t="shared" si="12"/>
        <v>0.23125</v>
      </c>
      <c r="J335" s="163" t="s">
        <v>694</v>
      </c>
    </row>
    <row r="336" spans="1:10" ht="12.75">
      <c r="A336" s="109" t="s">
        <v>700</v>
      </c>
      <c r="B336" s="161">
        <v>0</v>
      </c>
      <c r="C336" s="161">
        <v>0</v>
      </c>
      <c r="D336" s="161">
        <v>0</v>
      </c>
      <c r="E336" s="161">
        <v>0</v>
      </c>
      <c r="F336" s="161">
        <v>0</v>
      </c>
      <c r="G336" s="161">
        <v>0</v>
      </c>
      <c r="H336" s="161">
        <v>0</v>
      </c>
      <c r="I336" s="617" t="str">
        <f t="shared" si="12"/>
        <v>*</v>
      </c>
      <c r="J336" s="163" t="s">
        <v>697</v>
      </c>
    </row>
    <row r="337" spans="1:10" ht="12.75">
      <c r="A337" s="109" t="s">
        <v>700</v>
      </c>
      <c r="B337" s="161">
        <v>4</v>
      </c>
      <c r="C337" s="161">
        <v>4</v>
      </c>
      <c r="D337" s="161">
        <v>4</v>
      </c>
      <c r="E337" s="161">
        <v>4</v>
      </c>
      <c r="F337" s="161">
        <v>4</v>
      </c>
      <c r="G337" s="161">
        <v>4</v>
      </c>
      <c r="H337" s="161">
        <v>2</v>
      </c>
      <c r="I337" s="617">
        <f t="shared" si="12"/>
        <v>0.5</v>
      </c>
      <c r="J337" s="163" t="s">
        <v>586</v>
      </c>
    </row>
    <row r="338" spans="1:10" ht="12.75">
      <c r="A338" s="109" t="s">
        <v>700</v>
      </c>
      <c r="B338" s="161">
        <v>0</v>
      </c>
      <c r="C338" s="161">
        <v>0</v>
      </c>
      <c r="D338" s="161">
        <v>0</v>
      </c>
      <c r="E338" s="161">
        <v>0</v>
      </c>
      <c r="F338" s="161">
        <v>0</v>
      </c>
      <c r="G338" s="161">
        <v>0</v>
      </c>
      <c r="H338" s="161">
        <v>0</v>
      </c>
      <c r="I338" s="617" t="str">
        <f t="shared" si="12"/>
        <v>*</v>
      </c>
      <c r="J338" s="163" t="s">
        <v>706</v>
      </c>
    </row>
    <row r="339" spans="1:10" ht="12.75">
      <c r="A339" s="109" t="s">
        <v>700</v>
      </c>
      <c r="B339" s="161">
        <v>180</v>
      </c>
      <c r="C339" s="161">
        <v>180</v>
      </c>
      <c r="D339" s="161">
        <v>180</v>
      </c>
      <c r="E339" s="161">
        <v>180</v>
      </c>
      <c r="F339" s="161">
        <v>180</v>
      </c>
      <c r="G339" s="161">
        <v>180</v>
      </c>
      <c r="H339" s="161">
        <v>226</v>
      </c>
      <c r="I339" s="617">
        <f t="shared" si="12"/>
        <v>1.2555555555555555</v>
      </c>
      <c r="J339" s="163" t="s">
        <v>525</v>
      </c>
    </row>
    <row r="340" spans="1:10" ht="12.75">
      <c r="A340" s="109" t="s">
        <v>700</v>
      </c>
      <c r="B340" s="161">
        <v>14</v>
      </c>
      <c r="C340" s="161">
        <v>14</v>
      </c>
      <c r="D340" s="161">
        <v>14</v>
      </c>
      <c r="E340" s="161">
        <v>14</v>
      </c>
      <c r="F340" s="161">
        <v>14</v>
      </c>
      <c r="G340" s="161">
        <v>14</v>
      </c>
      <c r="H340" s="161">
        <v>26</v>
      </c>
      <c r="I340" s="617">
        <f t="shared" si="12"/>
        <v>1.8571428571428572</v>
      </c>
      <c r="J340" s="163" t="s">
        <v>640</v>
      </c>
    </row>
    <row r="341" spans="1:10" ht="12.75">
      <c r="A341" s="109" t="s">
        <v>700</v>
      </c>
      <c r="B341" s="161">
        <v>5</v>
      </c>
      <c r="C341" s="161">
        <v>5</v>
      </c>
      <c r="D341" s="161">
        <v>5</v>
      </c>
      <c r="E341" s="161">
        <v>5</v>
      </c>
      <c r="F341" s="161">
        <v>5</v>
      </c>
      <c r="G341" s="161">
        <v>5</v>
      </c>
      <c r="H341" s="161">
        <v>11</v>
      </c>
      <c r="I341" s="617">
        <f t="shared" si="12"/>
        <v>2.2</v>
      </c>
      <c r="J341" s="163" t="s">
        <v>475</v>
      </c>
    </row>
    <row r="342" spans="1:10" ht="12.75">
      <c r="A342" s="109" t="s">
        <v>700</v>
      </c>
      <c r="B342" s="161">
        <v>280</v>
      </c>
      <c r="C342" s="161">
        <v>280</v>
      </c>
      <c r="D342" s="161">
        <v>280</v>
      </c>
      <c r="E342" s="161">
        <v>280</v>
      </c>
      <c r="F342" s="161">
        <v>210</v>
      </c>
      <c r="G342" s="161">
        <v>210</v>
      </c>
      <c r="H342" s="161">
        <v>287</v>
      </c>
      <c r="I342" s="617">
        <f t="shared" si="12"/>
        <v>1.3666666666666667</v>
      </c>
      <c r="J342" s="163" t="s">
        <v>689</v>
      </c>
    </row>
    <row r="343" spans="1:10" ht="12.75">
      <c r="A343" s="109" t="s">
        <v>700</v>
      </c>
      <c r="B343" s="161">
        <v>1600</v>
      </c>
      <c r="C343" s="161">
        <v>1600</v>
      </c>
      <c r="D343" s="161">
        <v>1600</v>
      </c>
      <c r="E343" s="161">
        <v>1600</v>
      </c>
      <c r="F343" s="161">
        <v>1600</v>
      </c>
      <c r="G343" s="161">
        <v>1600</v>
      </c>
      <c r="H343" s="161">
        <v>1847</v>
      </c>
      <c r="I343" s="617">
        <f t="shared" si="12"/>
        <v>1.154375</v>
      </c>
      <c r="J343" s="163" t="s">
        <v>641</v>
      </c>
    </row>
    <row r="344" spans="1:10" ht="12.75">
      <c r="A344" s="109" t="s">
        <v>700</v>
      </c>
      <c r="B344" s="161">
        <v>45</v>
      </c>
      <c r="C344" s="161">
        <v>45</v>
      </c>
      <c r="D344" s="161">
        <v>45</v>
      </c>
      <c r="E344" s="161">
        <v>45</v>
      </c>
      <c r="F344" s="161">
        <v>45</v>
      </c>
      <c r="G344" s="161">
        <v>45</v>
      </c>
      <c r="H344" s="161">
        <v>35</v>
      </c>
      <c r="I344" s="617">
        <f t="shared" si="12"/>
        <v>0.7777777777777778</v>
      </c>
      <c r="J344" s="163" t="s">
        <v>589</v>
      </c>
    </row>
    <row r="345" spans="1:10" ht="12.75">
      <c r="A345" s="109" t="s">
        <v>700</v>
      </c>
      <c r="B345" s="161">
        <v>50</v>
      </c>
      <c r="C345" s="161">
        <v>50</v>
      </c>
      <c r="D345" s="161">
        <v>50</v>
      </c>
      <c r="E345" s="161">
        <v>50</v>
      </c>
      <c r="F345" s="161">
        <v>0</v>
      </c>
      <c r="G345" s="161">
        <v>0</v>
      </c>
      <c r="H345" s="161">
        <v>4</v>
      </c>
      <c r="I345" s="617" t="str">
        <f t="shared" si="12"/>
        <v>*</v>
      </c>
      <c r="J345" s="163" t="s">
        <v>499</v>
      </c>
    </row>
    <row r="346" spans="1:10" ht="12.75">
      <c r="A346" s="109" t="s">
        <v>700</v>
      </c>
      <c r="B346" s="161">
        <v>5</v>
      </c>
      <c r="C346" s="161">
        <v>5</v>
      </c>
      <c r="D346" s="161">
        <v>5</v>
      </c>
      <c r="E346" s="161">
        <v>29</v>
      </c>
      <c r="F346" s="161">
        <v>24</v>
      </c>
      <c r="G346" s="161">
        <v>24</v>
      </c>
      <c r="H346" s="161">
        <v>27</v>
      </c>
      <c r="I346" s="617">
        <f t="shared" si="12"/>
        <v>1.125</v>
      </c>
      <c r="J346" s="163" t="s">
        <v>479</v>
      </c>
    </row>
    <row r="347" spans="1:10" ht="12.75">
      <c r="A347" s="109" t="s">
        <v>700</v>
      </c>
      <c r="B347" s="161">
        <v>40</v>
      </c>
      <c r="C347" s="161">
        <v>40</v>
      </c>
      <c r="D347" s="161">
        <v>40</v>
      </c>
      <c r="E347" s="161">
        <v>40</v>
      </c>
      <c r="F347" s="161">
        <v>40</v>
      </c>
      <c r="G347" s="161">
        <v>40</v>
      </c>
      <c r="H347" s="161">
        <v>34</v>
      </c>
      <c r="I347" s="617">
        <f t="shared" si="12"/>
        <v>0.85</v>
      </c>
      <c r="J347" s="163" t="s">
        <v>622</v>
      </c>
    </row>
    <row r="348" spans="1:10" ht="12.75">
      <c r="A348" s="109" t="s">
        <v>700</v>
      </c>
      <c r="B348" s="161">
        <v>0</v>
      </c>
      <c r="C348" s="161">
        <v>0</v>
      </c>
      <c r="D348" s="161">
        <v>0</v>
      </c>
      <c r="E348" s="161">
        <v>0</v>
      </c>
      <c r="F348" s="161">
        <v>0</v>
      </c>
      <c r="G348" s="161">
        <v>0</v>
      </c>
      <c r="H348" s="161">
        <v>2</v>
      </c>
      <c r="I348" s="617" t="str">
        <f t="shared" si="12"/>
        <v>*</v>
      </c>
      <c r="J348" s="163" t="s">
        <v>699</v>
      </c>
    </row>
    <row r="349" spans="1:10" ht="12.75">
      <c r="A349" s="109" t="s">
        <v>700</v>
      </c>
      <c r="B349" s="161">
        <v>5</v>
      </c>
      <c r="C349" s="161">
        <v>5</v>
      </c>
      <c r="D349" s="161">
        <v>5</v>
      </c>
      <c r="E349" s="161">
        <v>5</v>
      </c>
      <c r="F349" s="161">
        <v>31</v>
      </c>
      <c r="G349" s="161">
        <v>31</v>
      </c>
      <c r="H349" s="161">
        <v>30</v>
      </c>
      <c r="I349" s="617">
        <f t="shared" si="12"/>
        <v>0.967741935483871</v>
      </c>
      <c r="J349" s="163" t="s">
        <v>570</v>
      </c>
    </row>
    <row r="350" spans="1:10" ht="12.75">
      <c r="A350" s="109" t="s">
        <v>700</v>
      </c>
      <c r="B350" s="161">
        <v>55</v>
      </c>
      <c r="C350" s="161">
        <v>55</v>
      </c>
      <c r="D350" s="161">
        <v>55</v>
      </c>
      <c r="E350" s="161">
        <v>55</v>
      </c>
      <c r="F350" s="161">
        <v>55</v>
      </c>
      <c r="G350" s="161">
        <v>55</v>
      </c>
      <c r="H350" s="161">
        <v>70</v>
      </c>
      <c r="I350" s="617">
        <f t="shared" si="12"/>
        <v>1.2727272727272727</v>
      </c>
      <c r="J350" s="163" t="s">
        <v>691</v>
      </c>
    </row>
    <row r="351" spans="1:10" ht="12.75">
      <c r="A351" s="109" t="s">
        <v>700</v>
      </c>
      <c r="B351" s="203">
        <v>5</v>
      </c>
      <c r="C351" s="203">
        <v>5</v>
      </c>
      <c r="D351" s="203">
        <v>5</v>
      </c>
      <c r="E351" s="203">
        <v>5</v>
      </c>
      <c r="F351" s="203">
        <v>5</v>
      </c>
      <c r="G351" s="203">
        <v>5</v>
      </c>
      <c r="H351" s="203">
        <v>2</v>
      </c>
      <c r="I351" s="617">
        <f t="shared" si="12"/>
        <v>0.4</v>
      </c>
      <c r="J351" s="163" t="s">
        <v>707</v>
      </c>
    </row>
    <row r="352" spans="1:10" ht="12.75">
      <c r="A352" s="109" t="s">
        <v>700</v>
      </c>
      <c r="B352" s="203">
        <v>0</v>
      </c>
      <c r="C352" s="203">
        <v>0</v>
      </c>
      <c r="D352" s="203">
        <v>0</v>
      </c>
      <c r="E352" s="203">
        <v>0</v>
      </c>
      <c r="F352" s="203">
        <v>0</v>
      </c>
      <c r="G352" s="203">
        <v>0</v>
      </c>
      <c r="H352" s="203">
        <v>4</v>
      </c>
      <c r="I352" s="617" t="str">
        <f t="shared" si="12"/>
        <v>*</v>
      </c>
      <c r="J352" s="163" t="s">
        <v>708</v>
      </c>
    </row>
    <row r="353" spans="1:10" ht="12.75">
      <c r="A353" s="109" t="s">
        <v>700</v>
      </c>
      <c r="B353" s="204">
        <v>31</v>
      </c>
      <c r="C353" s="204">
        <v>31</v>
      </c>
      <c r="D353" s="204">
        <v>31</v>
      </c>
      <c r="E353" s="204">
        <v>31</v>
      </c>
      <c r="F353" s="204">
        <v>53</v>
      </c>
      <c r="G353" s="204">
        <v>53</v>
      </c>
      <c r="H353" s="204">
        <v>40</v>
      </c>
      <c r="I353" s="617">
        <f t="shared" si="12"/>
        <v>0.7547169811320755</v>
      </c>
      <c r="J353" s="166" t="s">
        <v>687</v>
      </c>
    </row>
    <row r="354" spans="1:10" ht="13.5" thickBot="1">
      <c r="A354" s="109" t="s">
        <v>700</v>
      </c>
      <c r="B354" s="336">
        <v>89</v>
      </c>
      <c r="C354" s="336">
        <v>146</v>
      </c>
      <c r="D354" s="336">
        <v>146</v>
      </c>
      <c r="E354" s="336">
        <v>46</v>
      </c>
      <c r="F354" s="669">
        <v>134.03</v>
      </c>
      <c r="G354" s="669">
        <v>115</v>
      </c>
      <c r="H354" s="336">
        <v>0</v>
      </c>
      <c r="I354" s="617" t="str">
        <f t="shared" si="12"/>
        <v>*</v>
      </c>
      <c r="J354" s="173" t="s">
        <v>709</v>
      </c>
    </row>
    <row r="355" spans="1:10" s="2" customFormat="1" ht="13.5" thickBot="1">
      <c r="A355" s="117" t="s">
        <v>243</v>
      </c>
      <c r="B355" s="112">
        <f aca="true" t="shared" si="13" ref="B355:H355">SUM(B267:B354)</f>
        <v>4879</v>
      </c>
      <c r="C355" s="323">
        <f t="shared" si="13"/>
        <v>4960</v>
      </c>
      <c r="D355" s="323">
        <f t="shared" si="13"/>
        <v>4960</v>
      </c>
      <c r="E355" s="323">
        <f t="shared" si="13"/>
        <v>4912</v>
      </c>
      <c r="F355" s="670">
        <f t="shared" si="13"/>
        <v>5087.03</v>
      </c>
      <c r="G355" s="670">
        <f t="shared" si="13"/>
        <v>5068</v>
      </c>
      <c r="H355" s="323">
        <f t="shared" si="13"/>
        <v>5309</v>
      </c>
      <c r="I355" s="581">
        <f t="shared" si="12"/>
        <v>1.047553275453828</v>
      </c>
      <c r="J355" s="121"/>
    </row>
    <row r="356" spans="1:15" s="2" customFormat="1" ht="12.75">
      <c r="A356" s="78"/>
      <c r="B356" s="343"/>
      <c r="C356" s="343"/>
      <c r="D356" s="343"/>
      <c r="E356" s="343"/>
      <c r="F356" s="343"/>
      <c r="G356" s="343"/>
      <c r="H356" s="343"/>
      <c r="I356" s="621"/>
      <c r="J356" s="78"/>
      <c r="K356" s="622"/>
      <c r="L356" s="622"/>
      <c r="M356" s="622"/>
      <c r="N356" s="622"/>
      <c r="O356" s="622"/>
    </row>
    <row r="357" spans="1:15" s="2" customFormat="1" ht="12.75">
      <c r="A357" s="78"/>
      <c r="B357" s="343"/>
      <c r="C357" s="343"/>
      <c r="D357" s="343"/>
      <c r="E357" s="343"/>
      <c r="F357" s="343"/>
      <c r="G357" s="343"/>
      <c r="H357" s="343"/>
      <c r="I357" s="621"/>
      <c r="J357" s="78"/>
      <c r="K357" s="622"/>
      <c r="L357" s="622"/>
      <c r="M357" s="622"/>
      <c r="N357" s="622"/>
      <c r="O357" s="622"/>
    </row>
    <row r="358" spans="1:15" s="2" customFormat="1" ht="12.75">
      <c r="A358" s="78"/>
      <c r="B358" s="201"/>
      <c r="C358" s="201"/>
      <c r="D358" s="201"/>
      <c r="E358" s="201"/>
      <c r="F358" s="201"/>
      <c r="G358" s="201"/>
      <c r="H358" s="343"/>
      <c r="I358" s="201"/>
      <c r="J358" s="622"/>
      <c r="K358" s="622"/>
      <c r="L358" s="622"/>
      <c r="M358" s="622"/>
      <c r="N358" s="622"/>
      <c r="O358" s="622"/>
    </row>
    <row r="359" spans="1:9" ht="19.5" thickBot="1">
      <c r="A359" s="1" t="s">
        <v>710</v>
      </c>
      <c r="B359" s="99"/>
      <c r="C359" s="99"/>
      <c r="D359" s="99"/>
      <c r="E359" s="99"/>
      <c r="F359" s="99"/>
      <c r="G359" s="99"/>
      <c r="H359" s="600"/>
      <c r="I359" s="99"/>
    </row>
    <row r="360" spans="1:10" ht="12.75">
      <c r="A360" s="113" t="s">
        <v>561</v>
      </c>
      <c r="B360" s="111" t="s">
        <v>430</v>
      </c>
      <c r="C360" s="111" t="s">
        <v>562</v>
      </c>
      <c r="D360" s="111" t="s">
        <v>563</v>
      </c>
      <c r="E360" s="111" t="s">
        <v>564</v>
      </c>
      <c r="F360" s="111" t="s">
        <v>873</v>
      </c>
      <c r="G360" s="111" t="s">
        <v>894</v>
      </c>
      <c r="H360" s="601" t="s">
        <v>175</v>
      </c>
      <c r="I360" s="111" t="s">
        <v>2</v>
      </c>
      <c r="J360" s="113" t="s">
        <v>434</v>
      </c>
    </row>
    <row r="361" spans="1:10" ht="13.5" thickBot="1">
      <c r="A361" s="114" t="s">
        <v>435</v>
      </c>
      <c r="B361" s="331" t="s">
        <v>242</v>
      </c>
      <c r="C361" s="331" t="s">
        <v>242</v>
      </c>
      <c r="D361" s="331" t="s">
        <v>242</v>
      </c>
      <c r="E361" s="331" t="s">
        <v>242</v>
      </c>
      <c r="F361" s="331" t="s">
        <v>242</v>
      </c>
      <c r="G361" s="331" t="s">
        <v>242</v>
      </c>
      <c r="H361" s="331" t="s">
        <v>881</v>
      </c>
      <c r="I361" s="331" t="s">
        <v>94</v>
      </c>
      <c r="J361" s="114"/>
    </row>
    <row r="362" spans="1:10" ht="12.75">
      <c r="A362" s="155" t="s">
        <v>711</v>
      </c>
      <c r="B362" s="156">
        <v>125</v>
      </c>
      <c r="C362" s="156">
        <v>125</v>
      </c>
      <c r="D362" s="156">
        <v>125</v>
      </c>
      <c r="E362" s="156">
        <v>125</v>
      </c>
      <c r="F362" s="156">
        <v>5</v>
      </c>
      <c r="G362" s="156">
        <v>5</v>
      </c>
      <c r="H362" s="156">
        <v>0</v>
      </c>
      <c r="I362" s="617" t="str">
        <f aca="true" t="shared" si="14" ref="I362:I417">IF(OR(H362=0,G362=0),"*",H362/G362)</f>
        <v>*</v>
      </c>
      <c r="J362" s="157" t="s">
        <v>712</v>
      </c>
    </row>
    <row r="363" spans="1:10" ht="12.75">
      <c r="A363" s="109" t="s">
        <v>711</v>
      </c>
      <c r="B363" s="161">
        <v>10</v>
      </c>
      <c r="C363" s="161">
        <v>10</v>
      </c>
      <c r="D363" s="161">
        <v>10</v>
      </c>
      <c r="E363" s="161">
        <v>10</v>
      </c>
      <c r="F363" s="161">
        <v>0</v>
      </c>
      <c r="G363" s="161">
        <v>0</v>
      </c>
      <c r="H363" s="161">
        <v>0</v>
      </c>
      <c r="I363" s="617" t="str">
        <f t="shared" si="14"/>
        <v>*</v>
      </c>
      <c r="J363" s="163" t="s">
        <v>680</v>
      </c>
    </row>
    <row r="364" spans="1:10" ht="12.75">
      <c r="A364" s="109" t="s">
        <v>711</v>
      </c>
      <c r="B364" s="161">
        <v>0</v>
      </c>
      <c r="C364" s="161">
        <v>0</v>
      </c>
      <c r="D364" s="161">
        <v>0</v>
      </c>
      <c r="E364" s="161">
        <v>0</v>
      </c>
      <c r="F364" s="161">
        <v>0</v>
      </c>
      <c r="G364" s="161">
        <v>0</v>
      </c>
      <c r="H364" s="161">
        <v>0</v>
      </c>
      <c r="I364" s="664" t="str">
        <f t="shared" si="14"/>
        <v>*</v>
      </c>
      <c r="J364" s="484" t="s">
        <v>189</v>
      </c>
    </row>
    <row r="365" spans="1:10" ht="12.75">
      <c r="A365" s="109" t="s">
        <v>711</v>
      </c>
      <c r="B365" s="161">
        <v>10</v>
      </c>
      <c r="C365" s="161">
        <v>10</v>
      </c>
      <c r="D365" s="161">
        <v>10</v>
      </c>
      <c r="E365" s="161">
        <v>10</v>
      </c>
      <c r="F365" s="161">
        <v>10</v>
      </c>
      <c r="G365" s="161">
        <v>10</v>
      </c>
      <c r="H365" s="161">
        <v>1</v>
      </c>
      <c r="I365" s="617">
        <f t="shared" si="14"/>
        <v>0.1</v>
      </c>
      <c r="J365" s="163" t="s">
        <v>596</v>
      </c>
    </row>
    <row r="366" spans="1:10" ht="12.75">
      <c r="A366" s="109" t="s">
        <v>711</v>
      </c>
      <c r="B366" s="161">
        <v>0</v>
      </c>
      <c r="C366" s="161">
        <v>0</v>
      </c>
      <c r="D366" s="161">
        <v>0</v>
      </c>
      <c r="E366" s="161">
        <v>0</v>
      </c>
      <c r="F366" s="161">
        <v>0</v>
      </c>
      <c r="G366" s="161">
        <v>0</v>
      </c>
      <c r="H366" s="161">
        <v>0</v>
      </c>
      <c r="I366" s="617" t="str">
        <f t="shared" si="14"/>
        <v>*</v>
      </c>
      <c r="J366" s="163" t="s">
        <v>597</v>
      </c>
    </row>
    <row r="367" spans="1:10" ht="12.75">
      <c r="A367" s="109" t="s">
        <v>711</v>
      </c>
      <c r="B367" s="161">
        <v>0</v>
      </c>
      <c r="C367" s="161">
        <v>0</v>
      </c>
      <c r="D367" s="161">
        <v>0</v>
      </c>
      <c r="E367" s="161">
        <v>0</v>
      </c>
      <c r="F367" s="161">
        <v>0</v>
      </c>
      <c r="G367" s="161">
        <v>0</v>
      </c>
      <c r="H367" s="161">
        <v>0</v>
      </c>
      <c r="I367" s="617" t="str">
        <f t="shared" si="14"/>
        <v>*</v>
      </c>
      <c r="J367" s="163" t="s">
        <v>713</v>
      </c>
    </row>
    <row r="368" spans="1:10" ht="12.75">
      <c r="A368" s="109" t="s">
        <v>711</v>
      </c>
      <c r="B368" s="161">
        <v>0</v>
      </c>
      <c r="C368" s="161">
        <v>0</v>
      </c>
      <c r="D368" s="161">
        <v>0</v>
      </c>
      <c r="E368" s="161">
        <v>0</v>
      </c>
      <c r="F368" s="161">
        <v>0</v>
      </c>
      <c r="G368" s="161">
        <v>0</v>
      </c>
      <c r="H368" s="161">
        <v>0</v>
      </c>
      <c r="I368" s="617" t="str">
        <f t="shared" si="14"/>
        <v>*</v>
      </c>
      <c r="J368" s="163" t="s">
        <v>714</v>
      </c>
    </row>
    <row r="369" spans="1:10" ht="12.75">
      <c r="A369" s="109" t="s">
        <v>711</v>
      </c>
      <c r="B369" s="161">
        <v>0</v>
      </c>
      <c r="C369" s="161">
        <v>0</v>
      </c>
      <c r="D369" s="161">
        <v>0</v>
      </c>
      <c r="E369" s="161">
        <v>0</v>
      </c>
      <c r="F369" s="161">
        <v>0</v>
      </c>
      <c r="G369" s="161">
        <v>0</v>
      </c>
      <c r="H369" s="161">
        <v>0</v>
      </c>
      <c r="I369" s="617" t="str">
        <f t="shared" si="14"/>
        <v>*</v>
      </c>
      <c r="J369" s="163" t="s">
        <v>715</v>
      </c>
    </row>
    <row r="370" spans="1:10" ht="12.75">
      <c r="A370" s="109" t="s">
        <v>711</v>
      </c>
      <c r="B370" s="161">
        <v>5</v>
      </c>
      <c r="C370" s="161">
        <v>5</v>
      </c>
      <c r="D370" s="161">
        <v>5</v>
      </c>
      <c r="E370" s="161">
        <v>5</v>
      </c>
      <c r="F370" s="161">
        <v>5</v>
      </c>
      <c r="G370" s="161">
        <v>5</v>
      </c>
      <c r="H370" s="161">
        <v>6</v>
      </c>
      <c r="I370" s="617">
        <f t="shared" si="14"/>
        <v>1.2</v>
      </c>
      <c r="J370" s="163" t="s">
        <v>496</v>
      </c>
    </row>
    <row r="371" spans="1:10" ht="12.75">
      <c r="A371" s="109" t="s">
        <v>711</v>
      </c>
      <c r="B371" s="161">
        <v>20</v>
      </c>
      <c r="C371" s="161">
        <v>20</v>
      </c>
      <c r="D371" s="161">
        <v>20</v>
      </c>
      <c r="E371" s="161">
        <v>20</v>
      </c>
      <c r="F371" s="161">
        <v>20</v>
      </c>
      <c r="G371" s="161">
        <v>20</v>
      </c>
      <c r="H371" s="161">
        <v>0</v>
      </c>
      <c r="I371" s="617" t="str">
        <f t="shared" si="14"/>
        <v>*</v>
      </c>
      <c r="J371" s="163" t="s">
        <v>495</v>
      </c>
    </row>
    <row r="372" spans="1:10" ht="12.75">
      <c r="A372" s="109" t="s">
        <v>711</v>
      </c>
      <c r="B372" s="161">
        <v>15</v>
      </c>
      <c r="C372" s="161">
        <v>15</v>
      </c>
      <c r="D372" s="161">
        <v>15</v>
      </c>
      <c r="E372" s="161">
        <v>15</v>
      </c>
      <c r="F372" s="161">
        <v>15</v>
      </c>
      <c r="G372" s="161">
        <v>15</v>
      </c>
      <c r="H372" s="161">
        <v>153</v>
      </c>
      <c r="I372" s="617">
        <f t="shared" si="14"/>
        <v>10.2</v>
      </c>
      <c r="J372" s="163" t="s">
        <v>497</v>
      </c>
    </row>
    <row r="373" spans="1:10" ht="12.75">
      <c r="A373" s="109" t="s">
        <v>711</v>
      </c>
      <c r="B373" s="161">
        <v>0</v>
      </c>
      <c r="C373" s="161">
        <v>0</v>
      </c>
      <c r="D373" s="161">
        <v>0</v>
      </c>
      <c r="E373" s="161">
        <v>0</v>
      </c>
      <c r="F373" s="161">
        <v>0</v>
      </c>
      <c r="G373" s="161">
        <v>0</v>
      </c>
      <c r="H373" s="161">
        <v>0</v>
      </c>
      <c r="I373" s="617" t="str">
        <f t="shared" si="14"/>
        <v>*</v>
      </c>
      <c r="J373" s="163" t="s">
        <v>506</v>
      </c>
    </row>
    <row r="374" spans="1:10" ht="12.75">
      <c r="A374" s="109" t="s">
        <v>711</v>
      </c>
      <c r="B374" s="161">
        <v>0</v>
      </c>
      <c r="C374" s="161">
        <v>0</v>
      </c>
      <c r="D374" s="161">
        <v>0</v>
      </c>
      <c r="E374" s="161">
        <v>0</v>
      </c>
      <c r="F374" s="161">
        <v>0</v>
      </c>
      <c r="G374" s="161">
        <v>0</v>
      </c>
      <c r="H374" s="161">
        <v>0</v>
      </c>
      <c r="I374" s="617" t="str">
        <f t="shared" si="14"/>
        <v>*</v>
      </c>
      <c r="J374" s="163" t="s">
        <v>716</v>
      </c>
    </row>
    <row r="375" spans="1:10" ht="12.75">
      <c r="A375" s="109" t="s">
        <v>711</v>
      </c>
      <c r="B375" s="161">
        <v>301</v>
      </c>
      <c r="C375" s="161">
        <v>301</v>
      </c>
      <c r="D375" s="161">
        <v>301</v>
      </c>
      <c r="E375" s="161">
        <v>401</v>
      </c>
      <c r="F375" s="161">
        <v>474</v>
      </c>
      <c r="G375" s="161">
        <v>474</v>
      </c>
      <c r="H375" s="161">
        <v>429</v>
      </c>
      <c r="I375" s="617">
        <f t="shared" si="14"/>
        <v>0.9050632911392406</v>
      </c>
      <c r="J375" s="163" t="s">
        <v>672</v>
      </c>
    </row>
    <row r="376" spans="1:10" ht="12.75">
      <c r="A376" s="109" t="s">
        <v>711</v>
      </c>
      <c r="B376" s="161">
        <v>5</v>
      </c>
      <c r="C376" s="161">
        <v>5</v>
      </c>
      <c r="D376" s="161">
        <v>5</v>
      </c>
      <c r="E376" s="161">
        <v>5</v>
      </c>
      <c r="F376" s="161">
        <v>5</v>
      </c>
      <c r="G376" s="161">
        <v>5</v>
      </c>
      <c r="H376" s="161">
        <v>5</v>
      </c>
      <c r="I376" s="617">
        <f t="shared" si="14"/>
        <v>1</v>
      </c>
      <c r="J376" s="163" t="s">
        <v>717</v>
      </c>
    </row>
    <row r="377" spans="1:10" ht="12.75">
      <c r="A377" s="109" t="s">
        <v>711</v>
      </c>
      <c r="B377" s="161">
        <v>5</v>
      </c>
      <c r="C377" s="161">
        <v>5</v>
      </c>
      <c r="D377" s="161">
        <v>5</v>
      </c>
      <c r="E377" s="161">
        <v>5</v>
      </c>
      <c r="F377" s="161">
        <v>5</v>
      </c>
      <c r="G377" s="161">
        <v>5</v>
      </c>
      <c r="H377" s="161">
        <v>7</v>
      </c>
      <c r="I377" s="617">
        <f t="shared" si="14"/>
        <v>1.4</v>
      </c>
      <c r="J377" s="163" t="s">
        <v>536</v>
      </c>
    </row>
    <row r="378" spans="1:10" ht="12.75">
      <c r="A378" s="109" t="s">
        <v>711</v>
      </c>
      <c r="B378" s="161">
        <v>15</v>
      </c>
      <c r="C378" s="161">
        <v>15</v>
      </c>
      <c r="D378" s="161">
        <v>15</v>
      </c>
      <c r="E378" s="161">
        <v>15</v>
      </c>
      <c r="F378" s="161">
        <v>5</v>
      </c>
      <c r="G378" s="161">
        <v>5</v>
      </c>
      <c r="H378" s="161">
        <v>0</v>
      </c>
      <c r="I378" s="617" t="str">
        <f t="shared" si="14"/>
        <v>*</v>
      </c>
      <c r="J378" s="163" t="s">
        <v>718</v>
      </c>
    </row>
    <row r="379" spans="1:10" ht="12.75">
      <c r="A379" s="109" t="s">
        <v>711</v>
      </c>
      <c r="B379" s="161">
        <v>5</v>
      </c>
      <c r="C379" s="161">
        <v>5</v>
      </c>
      <c r="D379" s="161">
        <v>5</v>
      </c>
      <c r="E379" s="161">
        <v>5</v>
      </c>
      <c r="F379" s="161">
        <v>5</v>
      </c>
      <c r="G379" s="161">
        <v>5</v>
      </c>
      <c r="H379" s="161">
        <v>0</v>
      </c>
      <c r="I379" s="617" t="str">
        <f t="shared" si="14"/>
        <v>*</v>
      </c>
      <c r="J379" s="163" t="s">
        <v>719</v>
      </c>
    </row>
    <row r="380" spans="1:10" ht="12.75">
      <c r="A380" s="109" t="s">
        <v>711</v>
      </c>
      <c r="B380" s="161">
        <v>65</v>
      </c>
      <c r="C380" s="161">
        <v>65</v>
      </c>
      <c r="D380" s="161">
        <v>65</v>
      </c>
      <c r="E380" s="161">
        <v>65</v>
      </c>
      <c r="F380" s="161">
        <v>0</v>
      </c>
      <c r="G380" s="161">
        <v>0</v>
      </c>
      <c r="H380" s="161">
        <v>0</v>
      </c>
      <c r="I380" s="617" t="str">
        <f t="shared" si="14"/>
        <v>*</v>
      </c>
      <c r="J380" s="163" t="s">
        <v>478</v>
      </c>
    </row>
    <row r="381" spans="1:10" ht="12.75">
      <c r="A381" s="109" t="s">
        <v>711</v>
      </c>
      <c r="B381" s="161">
        <v>10</v>
      </c>
      <c r="C381" s="161">
        <v>10</v>
      </c>
      <c r="D381" s="161">
        <v>10</v>
      </c>
      <c r="E381" s="161">
        <v>10</v>
      </c>
      <c r="F381" s="161">
        <v>10</v>
      </c>
      <c r="G381" s="161">
        <v>10</v>
      </c>
      <c r="H381" s="161">
        <v>0</v>
      </c>
      <c r="I381" s="617" t="str">
        <f t="shared" si="14"/>
        <v>*</v>
      </c>
      <c r="J381" s="163" t="s">
        <v>720</v>
      </c>
    </row>
    <row r="382" spans="1:10" ht="12.75">
      <c r="A382" s="109" t="s">
        <v>711</v>
      </c>
      <c r="B382" s="161">
        <v>0</v>
      </c>
      <c r="C382" s="161">
        <v>0</v>
      </c>
      <c r="D382" s="161">
        <v>0</v>
      </c>
      <c r="E382" s="161">
        <v>0</v>
      </c>
      <c r="F382" s="161">
        <v>0</v>
      </c>
      <c r="G382" s="161">
        <v>0</v>
      </c>
      <c r="H382" s="161">
        <v>0</v>
      </c>
      <c r="I382" s="617" t="str">
        <f t="shared" si="14"/>
        <v>*</v>
      </c>
      <c r="J382" s="163" t="s">
        <v>662</v>
      </c>
    </row>
    <row r="383" spans="1:10" ht="12.75">
      <c r="A383" s="109" t="s">
        <v>711</v>
      </c>
      <c r="B383" s="161">
        <v>5</v>
      </c>
      <c r="C383" s="161">
        <v>5</v>
      </c>
      <c r="D383" s="161">
        <v>5</v>
      </c>
      <c r="E383" s="161">
        <v>5</v>
      </c>
      <c r="F383" s="161">
        <v>5</v>
      </c>
      <c r="G383" s="161">
        <v>5</v>
      </c>
      <c r="H383" s="161">
        <v>0</v>
      </c>
      <c r="I383" s="617" t="str">
        <f t="shared" si="14"/>
        <v>*</v>
      </c>
      <c r="J383" s="163" t="s">
        <v>721</v>
      </c>
    </row>
    <row r="384" spans="1:10" ht="12.75">
      <c r="A384" s="109" t="s">
        <v>711</v>
      </c>
      <c r="B384" s="161">
        <v>10</v>
      </c>
      <c r="C384" s="161">
        <v>10</v>
      </c>
      <c r="D384" s="161">
        <v>10</v>
      </c>
      <c r="E384" s="161">
        <v>10</v>
      </c>
      <c r="F384" s="161">
        <v>10</v>
      </c>
      <c r="G384" s="161">
        <v>10</v>
      </c>
      <c r="H384" s="161">
        <v>0</v>
      </c>
      <c r="I384" s="617" t="str">
        <f t="shared" si="14"/>
        <v>*</v>
      </c>
      <c r="J384" s="163" t="s">
        <v>691</v>
      </c>
    </row>
    <row r="385" spans="1:10" ht="12.75">
      <c r="A385" s="109" t="s">
        <v>711</v>
      </c>
      <c r="B385" s="161">
        <v>0</v>
      </c>
      <c r="C385" s="161">
        <v>0</v>
      </c>
      <c r="D385" s="161">
        <v>0</v>
      </c>
      <c r="E385" s="161">
        <v>0</v>
      </c>
      <c r="F385" s="161">
        <v>0</v>
      </c>
      <c r="G385" s="161">
        <v>0</v>
      </c>
      <c r="H385" s="161">
        <v>0</v>
      </c>
      <c r="I385" s="617" t="str">
        <f t="shared" si="14"/>
        <v>*</v>
      </c>
      <c r="J385" s="163" t="s">
        <v>722</v>
      </c>
    </row>
    <row r="386" spans="1:10" ht="12.75">
      <c r="A386" s="109" t="s">
        <v>711</v>
      </c>
      <c r="B386" s="161">
        <v>7</v>
      </c>
      <c r="C386" s="161">
        <v>7</v>
      </c>
      <c r="D386" s="161">
        <v>7</v>
      </c>
      <c r="E386" s="161">
        <v>7</v>
      </c>
      <c r="F386" s="161">
        <v>4</v>
      </c>
      <c r="G386" s="161">
        <v>4</v>
      </c>
      <c r="H386" s="161">
        <v>2</v>
      </c>
      <c r="I386" s="617">
        <f t="shared" si="14"/>
        <v>0.5</v>
      </c>
      <c r="J386" s="163" t="s">
        <v>666</v>
      </c>
    </row>
    <row r="387" spans="1:10" ht="12.75">
      <c r="A387" s="109" t="s">
        <v>723</v>
      </c>
      <c r="B387" s="161">
        <v>0</v>
      </c>
      <c r="C387" s="161">
        <v>0</v>
      </c>
      <c r="D387" s="161">
        <v>0</v>
      </c>
      <c r="E387" s="161">
        <v>0</v>
      </c>
      <c r="F387" s="161">
        <v>0</v>
      </c>
      <c r="G387" s="161">
        <v>0</v>
      </c>
      <c r="H387" s="161">
        <v>0</v>
      </c>
      <c r="I387" s="617" t="str">
        <f t="shared" si="14"/>
        <v>*</v>
      </c>
      <c r="J387" s="163" t="s">
        <v>597</v>
      </c>
    </row>
    <row r="388" spans="1:10" ht="12.75">
      <c r="A388" s="109" t="s">
        <v>723</v>
      </c>
      <c r="B388" s="161">
        <v>0</v>
      </c>
      <c r="C388" s="161">
        <v>0</v>
      </c>
      <c r="D388" s="161">
        <v>0</v>
      </c>
      <c r="E388" s="161">
        <v>0</v>
      </c>
      <c r="F388" s="161">
        <v>0</v>
      </c>
      <c r="G388" s="161">
        <v>0</v>
      </c>
      <c r="H388" s="161">
        <v>3</v>
      </c>
      <c r="I388" s="617" t="str">
        <f t="shared" si="14"/>
        <v>*</v>
      </c>
      <c r="J388" s="163" t="s">
        <v>742</v>
      </c>
    </row>
    <row r="389" spans="1:10" ht="12.75">
      <c r="A389" s="109" t="s">
        <v>723</v>
      </c>
      <c r="B389" s="161">
        <v>40</v>
      </c>
      <c r="C389" s="161">
        <v>40</v>
      </c>
      <c r="D389" s="161">
        <v>40</v>
      </c>
      <c r="E389" s="161">
        <v>40</v>
      </c>
      <c r="F389" s="161">
        <v>20</v>
      </c>
      <c r="G389" s="161">
        <v>20</v>
      </c>
      <c r="H389" s="161">
        <v>19</v>
      </c>
      <c r="I389" s="617">
        <f t="shared" si="14"/>
        <v>0.95</v>
      </c>
      <c r="J389" s="163" t="s">
        <v>724</v>
      </c>
    </row>
    <row r="390" spans="1:10" ht="12.75">
      <c r="A390" s="109" t="s">
        <v>723</v>
      </c>
      <c r="B390" s="161">
        <v>5</v>
      </c>
      <c r="C390" s="161">
        <v>5</v>
      </c>
      <c r="D390" s="161">
        <v>5</v>
      </c>
      <c r="E390" s="161">
        <v>5</v>
      </c>
      <c r="F390" s="161">
        <v>0</v>
      </c>
      <c r="G390" s="161">
        <v>0</v>
      </c>
      <c r="H390" s="161">
        <v>16</v>
      </c>
      <c r="I390" s="617" t="str">
        <f t="shared" si="14"/>
        <v>*</v>
      </c>
      <c r="J390" s="163" t="s">
        <v>715</v>
      </c>
    </row>
    <row r="391" spans="1:10" ht="12.75">
      <c r="A391" s="109" t="s">
        <v>723</v>
      </c>
      <c r="B391" s="161">
        <v>5</v>
      </c>
      <c r="C391" s="161">
        <v>5</v>
      </c>
      <c r="D391" s="161">
        <v>5</v>
      </c>
      <c r="E391" s="161">
        <v>5</v>
      </c>
      <c r="F391" s="161">
        <v>5</v>
      </c>
      <c r="G391" s="161">
        <v>5</v>
      </c>
      <c r="H391" s="161">
        <v>3</v>
      </c>
      <c r="I391" s="617">
        <f t="shared" si="14"/>
        <v>0.6</v>
      </c>
      <c r="J391" s="163" t="s">
        <v>672</v>
      </c>
    </row>
    <row r="392" spans="1:10" ht="12.75">
      <c r="A392" s="109" t="s">
        <v>725</v>
      </c>
      <c r="B392" s="161">
        <v>0</v>
      </c>
      <c r="C392" s="161">
        <v>0</v>
      </c>
      <c r="D392" s="161">
        <v>0</v>
      </c>
      <c r="E392" s="161">
        <v>0</v>
      </c>
      <c r="F392" s="161">
        <v>3</v>
      </c>
      <c r="G392" s="161">
        <v>3</v>
      </c>
      <c r="H392" s="161">
        <v>4</v>
      </c>
      <c r="I392" s="617">
        <f t="shared" si="14"/>
        <v>1.3333333333333333</v>
      </c>
      <c r="J392" s="163" t="s">
        <v>726</v>
      </c>
    </row>
    <row r="393" spans="1:10" ht="12.75">
      <c r="A393" s="109" t="s">
        <v>725</v>
      </c>
      <c r="B393" s="161">
        <v>0</v>
      </c>
      <c r="C393" s="161">
        <v>0</v>
      </c>
      <c r="D393" s="161">
        <v>0</v>
      </c>
      <c r="E393" s="161">
        <v>0</v>
      </c>
      <c r="F393" s="161">
        <v>1</v>
      </c>
      <c r="G393" s="161">
        <v>1</v>
      </c>
      <c r="H393" s="161">
        <v>1</v>
      </c>
      <c r="I393" s="617">
        <f t="shared" si="14"/>
        <v>1</v>
      </c>
      <c r="J393" s="163" t="s">
        <v>577</v>
      </c>
    </row>
    <row r="394" spans="1:10" ht="12.75">
      <c r="A394" s="109" t="s">
        <v>725</v>
      </c>
      <c r="B394" s="161">
        <v>0</v>
      </c>
      <c r="C394" s="161">
        <v>0</v>
      </c>
      <c r="D394" s="161">
        <v>0</v>
      </c>
      <c r="E394" s="161">
        <v>0</v>
      </c>
      <c r="F394" s="161">
        <v>0</v>
      </c>
      <c r="G394" s="161">
        <v>0</v>
      </c>
      <c r="H394" s="161">
        <v>0</v>
      </c>
      <c r="I394" s="617" t="str">
        <f t="shared" si="14"/>
        <v>*</v>
      </c>
      <c r="J394" s="163" t="s">
        <v>713</v>
      </c>
    </row>
    <row r="395" spans="1:10" ht="12.75">
      <c r="A395" s="109" t="s">
        <v>725</v>
      </c>
      <c r="B395" s="161">
        <v>25</v>
      </c>
      <c r="C395" s="161">
        <v>25</v>
      </c>
      <c r="D395" s="161">
        <v>25</v>
      </c>
      <c r="E395" s="161">
        <v>25</v>
      </c>
      <c r="F395" s="161">
        <v>25</v>
      </c>
      <c r="G395" s="161">
        <v>25</v>
      </c>
      <c r="H395" s="161">
        <v>35</v>
      </c>
      <c r="I395" s="617">
        <f t="shared" si="14"/>
        <v>1.4</v>
      </c>
      <c r="J395" s="163" t="s">
        <v>724</v>
      </c>
    </row>
    <row r="396" spans="1:10" ht="12.75">
      <c r="A396" s="109" t="s">
        <v>582</v>
      </c>
      <c r="B396" s="161">
        <v>0</v>
      </c>
      <c r="C396" s="161">
        <v>0</v>
      </c>
      <c r="D396" s="161">
        <v>0</v>
      </c>
      <c r="E396" s="161">
        <v>1</v>
      </c>
      <c r="F396" s="161">
        <v>1</v>
      </c>
      <c r="G396" s="161">
        <v>1</v>
      </c>
      <c r="H396" s="161">
        <v>0</v>
      </c>
      <c r="I396" s="617" t="str">
        <f t="shared" si="14"/>
        <v>*</v>
      </c>
      <c r="J396" s="163" t="s">
        <v>506</v>
      </c>
    </row>
    <row r="397" spans="1:10" ht="12.75">
      <c r="A397" s="109" t="s">
        <v>725</v>
      </c>
      <c r="B397" s="161">
        <v>0</v>
      </c>
      <c r="C397" s="161">
        <v>0</v>
      </c>
      <c r="D397" s="161">
        <v>0</v>
      </c>
      <c r="E397" s="161">
        <v>0</v>
      </c>
      <c r="F397" s="161">
        <v>0</v>
      </c>
      <c r="G397" s="161">
        <v>0</v>
      </c>
      <c r="H397" s="161">
        <v>0</v>
      </c>
      <c r="I397" s="617" t="str">
        <f t="shared" si="14"/>
        <v>*</v>
      </c>
      <c r="J397" s="163" t="s">
        <v>715</v>
      </c>
    </row>
    <row r="398" spans="1:10" ht="12.75">
      <c r="A398" s="109" t="s">
        <v>725</v>
      </c>
      <c r="B398" s="161">
        <v>0</v>
      </c>
      <c r="C398" s="161">
        <v>0</v>
      </c>
      <c r="D398" s="161">
        <v>0</v>
      </c>
      <c r="E398" s="161">
        <v>0</v>
      </c>
      <c r="F398" s="161">
        <v>0</v>
      </c>
      <c r="G398" s="161">
        <v>0</v>
      </c>
      <c r="H398" s="161">
        <v>0</v>
      </c>
      <c r="I398" s="617" t="str">
        <f t="shared" si="14"/>
        <v>*</v>
      </c>
      <c r="J398" s="163" t="s">
        <v>727</v>
      </c>
    </row>
    <row r="399" spans="1:10" ht="12.75">
      <c r="A399" s="109" t="s">
        <v>725</v>
      </c>
      <c r="B399" s="161">
        <v>2</v>
      </c>
      <c r="C399" s="161">
        <v>2</v>
      </c>
      <c r="D399" s="161">
        <v>2</v>
      </c>
      <c r="E399" s="161">
        <v>2</v>
      </c>
      <c r="F399" s="161">
        <v>2</v>
      </c>
      <c r="G399" s="161">
        <v>2</v>
      </c>
      <c r="H399" s="161">
        <v>0</v>
      </c>
      <c r="I399" s="617" t="str">
        <f t="shared" si="14"/>
        <v>*</v>
      </c>
      <c r="J399" s="163" t="s">
        <v>672</v>
      </c>
    </row>
    <row r="400" spans="1:10" ht="12.75">
      <c r="A400" s="109" t="s">
        <v>725</v>
      </c>
      <c r="B400" s="161">
        <v>5</v>
      </c>
      <c r="C400" s="161">
        <v>5</v>
      </c>
      <c r="D400" s="161">
        <v>5</v>
      </c>
      <c r="E400" s="161">
        <v>5</v>
      </c>
      <c r="F400" s="161">
        <v>7</v>
      </c>
      <c r="G400" s="161">
        <v>7</v>
      </c>
      <c r="H400" s="161">
        <v>6</v>
      </c>
      <c r="I400" s="617">
        <f t="shared" si="14"/>
        <v>0.8571428571428571</v>
      </c>
      <c r="J400" s="163" t="s">
        <v>718</v>
      </c>
    </row>
    <row r="401" spans="1:10" ht="12.75">
      <c r="A401" s="109" t="s">
        <v>725</v>
      </c>
      <c r="B401" s="161">
        <v>0</v>
      </c>
      <c r="C401" s="161">
        <v>0</v>
      </c>
      <c r="D401" s="161">
        <v>0</v>
      </c>
      <c r="E401" s="161">
        <v>0</v>
      </c>
      <c r="F401" s="161">
        <v>0</v>
      </c>
      <c r="G401" s="161">
        <v>0</v>
      </c>
      <c r="H401" s="161">
        <v>0</v>
      </c>
      <c r="I401" s="617" t="str">
        <f t="shared" si="14"/>
        <v>*</v>
      </c>
      <c r="J401" s="163" t="s">
        <v>478</v>
      </c>
    </row>
    <row r="402" spans="1:10" ht="12.75">
      <c r="A402" s="109" t="s">
        <v>725</v>
      </c>
      <c r="B402" s="161">
        <v>0</v>
      </c>
      <c r="C402" s="161">
        <v>0</v>
      </c>
      <c r="D402" s="161">
        <v>0</v>
      </c>
      <c r="E402" s="161">
        <v>0</v>
      </c>
      <c r="F402" s="161">
        <v>0</v>
      </c>
      <c r="G402" s="161">
        <v>0</v>
      </c>
      <c r="H402" s="161">
        <v>0</v>
      </c>
      <c r="I402" s="617" t="str">
        <f t="shared" si="14"/>
        <v>*</v>
      </c>
      <c r="J402" s="163" t="s">
        <v>728</v>
      </c>
    </row>
    <row r="403" spans="1:10" ht="12.75">
      <c r="A403" s="109" t="s">
        <v>725</v>
      </c>
      <c r="B403" s="161">
        <v>0</v>
      </c>
      <c r="C403" s="161">
        <v>0</v>
      </c>
      <c r="D403" s="161">
        <v>0</v>
      </c>
      <c r="E403" s="161">
        <v>0</v>
      </c>
      <c r="F403" s="161">
        <v>0</v>
      </c>
      <c r="G403" s="161">
        <v>0</v>
      </c>
      <c r="H403" s="161">
        <v>0</v>
      </c>
      <c r="I403" s="617" t="str">
        <f t="shared" si="14"/>
        <v>*</v>
      </c>
      <c r="J403" s="163" t="s">
        <v>662</v>
      </c>
    </row>
    <row r="404" spans="1:10" ht="12.75">
      <c r="A404" s="109" t="s">
        <v>725</v>
      </c>
      <c r="B404" s="161">
        <v>0</v>
      </c>
      <c r="C404" s="161">
        <v>0</v>
      </c>
      <c r="D404" s="161">
        <v>0</v>
      </c>
      <c r="E404" s="161">
        <v>0</v>
      </c>
      <c r="F404" s="161">
        <v>0</v>
      </c>
      <c r="G404" s="161">
        <v>0</v>
      </c>
      <c r="H404" s="161">
        <v>0</v>
      </c>
      <c r="I404" s="617" t="str">
        <f t="shared" si="14"/>
        <v>*</v>
      </c>
      <c r="J404" s="163" t="s">
        <v>729</v>
      </c>
    </row>
    <row r="405" spans="1:10" ht="12.75">
      <c r="A405" s="109" t="s">
        <v>725</v>
      </c>
      <c r="B405" s="161">
        <v>0</v>
      </c>
      <c r="C405" s="161">
        <v>0</v>
      </c>
      <c r="D405" s="161">
        <v>0</v>
      </c>
      <c r="E405" s="161">
        <v>0</v>
      </c>
      <c r="F405" s="161">
        <v>0</v>
      </c>
      <c r="G405" s="161">
        <v>0</v>
      </c>
      <c r="H405" s="161">
        <v>0</v>
      </c>
      <c r="I405" s="617" t="str">
        <f t="shared" si="14"/>
        <v>*</v>
      </c>
      <c r="J405" s="163" t="s">
        <v>691</v>
      </c>
    </row>
    <row r="406" spans="1:10" ht="12.75">
      <c r="A406" s="109" t="s">
        <v>730</v>
      </c>
      <c r="B406" s="161">
        <v>0</v>
      </c>
      <c r="C406" s="161">
        <v>0</v>
      </c>
      <c r="D406" s="161">
        <v>0</v>
      </c>
      <c r="E406" s="161">
        <v>0</v>
      </c>
      <c r="F406" s="161">
        <v>0</v>
      </c>
      <c r="G406" s="161">
        <v>0</v>
      </c>
      <c r="H406" s="161">
        <v>0</v>
      </c>
      <c r="I406" s="617" t="str">
        <f t="shared" si="14"/>
        <v>*</v>
      </c>
      <c r="J406" s="163" t="s">
        <v>731</v>
      </c>
    </row>
    <row r="407" spans="1:10" ht="12.75">
      <c r="A407" s="109" t="s">
        <v>730</v>
      </c>
      <c r="B407" s="161">
        <v>50</v>
      </c>
      <c r="C407" s="161">
        <v>50</v>
      </c>
      <c r="D407" s="161">
        <v>50</v>
      </c>
      <c r="E407" s="161">
        <v>50</v>
      </c>
      <c r="F407" s="161">
        <v>40</v>
      </c>
      <c r="G407" s="161">
        <v>40</v>
      </c>
      <c r="H407" s="161">
        <v>43</v>
      </c>
      <c r="I407" s="617">
        <f t="shared" si="14"/>
        <v>1.075</v>
      </c>
      <c r="J407" s="163" t="s">
        <v>724</v>
      </c>
    </row>
    <row r="408" spans="1:10" ht="12.75">
      <c r="A408" s="109" t="s">
        <v>730</v>
      </c>
      <c r="B408" s="161">
        <v>0</v>
      </c>
      <c r="C408" s="161">
        <v>0</v>
      </c>
      <c r="D408" s="161">
        <v>0</v>
      </c>
      <c r="E408" s="161">
        <v>0</v>
      </c>
      <c r="F408" s="161">
        <v>5</v>
      </c>
      <c r="G408" s="161">
        <v>5</v>
      </c>
      <c r="H408" s="161">
        <v>7</v>
      </c>
      <c r="I408" s="617">
        <f t="shared" si="14"/>
        <v>1.4</v>
      </c>
      <c r="J408" s="163" t="s">
        <v>713</v>
      </c>
    </row>
    <row r="409" spans="1:10" ht="12.75">
      <c r="A409" s="109" t="s">
        <v>730</v>
      </c>
      <c r="B409" s="161">
        <v>0</v>
      </c>
      <c r="C409" s="161">
        <v>0</v>
      </c>
      <c r="D409" s="161">
        <v>0</v>
      </c>
      <c r="E409" s="161">
        <v>0</v>
      </c>
      <c r="F409" s="161">
        <v>0</v>
      </c>
      <c r="G409" s="161">
        <v>0</v>
      </c>
      <c r="H409" s="161">
        <v>0</v>
      </c>
      <c r="I409" s="617" t="str">
        <f t="shared" si="14"/>
        <v>*</v>
      </c>
      <c r="J409" s="163" t="s">
        <v>576</v>
      </c>
    </row>
    <row r="410" spans="1:10" ht="12.75">
      <c r="A410" s="109" t="s">
        <v>730</v>
      </c>
      <c r="B410" s="161">
        <v>12</v>
      </c>
      <c r="C410" s="161">
        <v>12</v>
      </c>
      <c r="D410" s="161">
        <v>12</v>
      </c>
      <c r="E410" s="161">
        <v>12</v>
      </c>
      <c r="F410" s="161">
        <v>0</v>
      </c>
      <c r="G410" s="161">
        <v>0</v>
      </c>
      <c r="H410" s="161">
        <v>17</v>
      </c>
      <c r="I410" s="617" t="str">
        <f t="shared" si="14"/>
        <v>*</v>
      </c>
      <c r="J410" s="163" t="s">
        <v>732</v>
      </c>
    </row>
    <row r="411" spans="1:10" ht="12.75">
      <c r="A411" s="109" t="s">
        <v>730</v>
      </c>
      <c r="B411" s="161">
        <v>10</v>
      </c>
      <c r="C411" s="161">
        <v>10</v>
      </c>
      <c r="D411" s="161">
        <v>10</v>
      </c>
      <c r="E411" s="161">
        <v>10</v>
      </c>
      <c r="F411" s="161">
        <v>17</v>
      </c>
      <c r="G411" s="161">
        <v>17</v>
      </c>
      <c r="H411" s="161">
        <v>15</v>
      </c>
      <c r="I411" s="617">
        <f t="shared" si="14"/>
        <v>0.8823529411764706</v>
      </c>
      <c r="J411" s="163" t="s">
        <v>733</v>
      </c>
    </row>
    <row r="412" spans="1:10" ht="12.75">
      <c r="A412" s="109" t="s">
        <v>582</v>
      </c>
      <c r="B412" s="161">
        <v>0</v>
      </c>
      <c r="C412" s="161">
        <v>0</v>
      </c>
      <c r="D412" s="161">
        <v>0</v>
      </c>
      <c r="E412" s="161">
        <v>5</v>
      </c>
      <c r="F412" s="161">
        <v>12</v>
      </c>
      <c r="G412" s="161">
        <v>12</v>
      </c>
      <c r="H412" s="161">
        <v>0</v>
      </c>
      <c r="I412" s="617" t="str">
        <f t="shared" si="14"/>
        <v>*</v>
      </c>
      <c r="J412" s="163" t="s">
        <v>506</v>
      </c>
    </row>
    <row r="413" spans="1:10" ht="12.75">
      <c r="A413" s="109" t="s">
        <v>730</v>
      </c>
      <c r="B413" s="161">
        <v>0</v>
      </c>
      <c r="C413" s="161">
        <v>0</v>
      </c>
      <c r="D413" s="161">
        <v>0</v>
      </c>
      <c r="E413" s="161">
        <v>0</v>
      </c>
      <c r="F413" s="161">
        <v>0</v>
      </c>
      <c r="G413" s="161">
        <v>0</v>
      </c>
      <c r="H413" s="161">
        <v>1</v>
      </c>
      <c r="I413" s="617" t="str">
        <f t="shared" si="14"/>
        <v>*</v>
      </c>
      <c r="J413" s="163" t="s">
        <v>718</v>
      </c>
    </row>
    <row r="414" spans="1:10" ht="12.75">
      <c r="A414" s="109" t="s">
        <v>730</v>
      </c>
      <c r="B414" s="161">
        <v>5</v>
      </c>
      <c r="C414" s="161">
        <v>5</v>
      </c>
      <c r="D414" s="161">
        <v>5</v>
      </c>
      <c r="E414" s="161">
        <v>5</v>
      </c>
      <c r="F414" s="161">
        <v>3</v>
      </c>
      <c r="G414" s="161">
        <v>3</v>
      </c>
      <c r="H414" s="161">
        <v>2</v>
      </c>
      <c r="I414" s="617">
        <f t="shared" si="14"/>
        <v>0.6666666666666666</v>
      </c>
      <c r="J414" s="163" t="s">
        <v>729</v>
      </c>
    </row>
    <row r="415" spans="1:10" ht="12.75">
      <c r="A415" s="109" t="s">
        <v>730</v>
      </c>
      <c r="B415" s="165">
        <v>2</v>
      </c>
      <c r="C415" s="165">
        <v>2</v>
      </c>
      <c r="D415" s="165">
        <v>2</v>
      </c>
      <c r="E415" s="165">
        <v>2</v>
      </c>
      <c r="F415" s="165">
        <v>2</v>
      </c>
      <c r="G415" s="165">
        <v>2</v>
      </c>
      <c r="H415" s="165">
        <v>0</v>
      </c>
      <c r="I415" s="617" t="str">
        <f t="shared" si="14"/>
        <v>*</v>
      </c>
      <c r="J415" s="163" t="s">
        <v>691</v>
      </c>
    </row>
    <row r="416" spans="1:10" ht="13.5" thickBot="1">
      <c r="A416" s="177" t="s">
        <v>734</v>
      </c>
      <c r="B416" s="172">
        <v>0</v>
      </c>
      <c r="C416" s="172">
        <v>0</v>
      </c>
      <c r="D416" s="172">
        <v>0</v>
      </c>
      <c r="E416" s="172">
        <v>0</v>
      </c>
      <c r="F416" s="172">
        <v>0</v>
      </c>
      <c r="G416" s="172">
        <v>0</v>
      </c>
      <c r="H416" s="172">
        <v>0</v>
      </c>
      <c r="I416" s="617" t="str">
        <f t="shared" si="14"/>
        <v>*</v>
      </c>
      <c r="J416" s="173" t="s">
        <v>724</v>
      </c>
    </row>
    <row r="417" spans="1:10" ht="13.5" thickBot="1">
      <c r="A417" s="117" t="s">
        <v>243</v>
      </c>
      <c r="B417" s="112">
        <f aca="true" t="shared" si="15" ref="B417:H417">SUM(B362:B416)</f>
        <v>774</v>
      </c>
      <c r="C417" s="323">
        <f t="shared" si="15"/>
        <v>774</v>
      </c>
      <c r="D417" s="323">
        <f t="shared" si="15"/>
        <v>774</v>
      </c>
      <c r="E417" s="323">
        <f t="shared" si="15"/>
        <v>880</v>
      </c>
      <c r="F417" s="323">
        <f t="shared" si="15"/>
        <v>721</v>
      </c>
      <c r="G417" s="323">
        <f t="shared" si="15"/>
        <v>721</v>
      </c>
      <c r="H417" s="323">
        <f t="shared" si="15"/>
        <v>775</v>
      </c>
      <c r="I417" s="581">
        <f t="shared" si="14"/>
        <v>1.0748959778085991</v>
      </c>
      <c r="J417" s="121"/>
    </row>
    <row r="418" spans="1:10" ht="12.75">
      <c r="A418" s="78"/>
      <c r="B418" s="343"/>
      <c r="C418" s="343"/>
      <c r="D418" s="343"/>
      <c r="E418" s="343"/>
      <c r="F418" s="343"/>
      <c r="G418" s="343"/>
      <c r="H418" s="343"/>
      <c r="I418" s="343"/>
      <c r="J418" s="78"/>
    </row>
    <row r="419" spans="1:9" ht="19.5" thickBot="1">
      <c r="A419" s="1" t="s">
        <v>735</v>
      </c>
      <c r="B419" s="99"/>
      <c r="C419" s="99"/>
      <c r="D419" s="99"/>
      <c r="E419" s="99"/>
      <c r="F419" s="99"/>
      <c r="G419" s="99"/>
      <c r="H419" s="600"/>
      <c r="I419" s="99"/>
    </row>
    <row r="420" spans="1:10" ht="12.75">
      <c r="A420" s="115" t="s">
        <v>561</v>
      </c>
      <c r="B420" s="111" t="s">
        <v>430</v>
      </c>
      <c r="C420" s="111" t="s">
        <v>562</v>
      </c>
      <c r="D420" s="111" t="s">
        <v>563</v>
      </c>
      <c r="E420" s="111" t="s">
        <v>564</v>
      </c>
      <c r="F420" s="111" t="s">
        <v>873</v>
      </c>
      <c r="G420" s="111" t="s">
        <v>894</v>
      </c>
      <c r="H420" s="601" t="s">
        <v>175</v>
      </c>
      <c r="I420" s="111" t="s">
        <v>2</v>
      </c>
      <c r="J420" s="116" t="s">
        <v>434</v>
      </c>
    </row>
    <row r="421" spans="1:10" ht="13.5" thickBot="1">
      <c r="A421" s="119" t="s">
        <v>435</v>
      </c>
      <c r="B421" s="331" t="s">
        <v>242</v>
      </c>
      <c r="C421" s="331" t="s">
        <v>242</v>
      </c>
      <c r="D421" s="331" t="s">
        <v>242</v>
      </c>
      <c r="E421" s="331" t="s">
        <v>242</v>
      </c>
      <c r="F421" s="331" t="s">
        <v>242</v>
      </c>
      <c r="G421" s="331" t="s">
        <v>242</v>
      </c>
      <c r="H421" s="331" t="s">
        <v>881</v>
      </c>
      <c r="I421" s="331" t="s">
        <v>94</v>
      </c>
      <c r="J421" s="120"/>
    </row>
    <row r="422" spans="1:10" ht="12.75">
      <c r="A422" s="155" t="s">
        <v>736</v>
      </c>
      <c r="B422" s="156">
        <v>150</v>
      </c>
      <c r="C422" s="156">
        <v>150</v>
      </c>
      <c r="D422" s="156">
        <v>150</v>
      </c>
      <c r="E422" s="156">
        <v>150</v>
      </c>
      <c r="F422" s="156">
        <v>150</v>
      </c>
      <c r="G422" s="156">
        <v>150</v>
      </c>
      <c r="H422" s="156">
        <v>131</v>
      </c>
      <c r="I422" s="617">
        <f aca="true" t="shared" si="16" ref="I422:I434">IF(OR(H422=0,G422=0),"*",H422/G422)</f>
        <v>0.8733333333333333</v>
      </c>
      <c r="J422" s="157" t="s">
        <v>737</v>
      </c>
    </row>
    <row r="423" spans="1:10" ht="12.75">
      <c r="A423" s="158" t="s">
        <v>738</v>
      </c>
      <c r="B423" s="159">
        <v>0</v>
      </c>
      <c r="C423" s="159">
        <v>0</v>
      </c>
      <c r="D423" s="159">
        <v>0</v>
      </c>
      <c r="E423" s="159">
        <v>0</v>
      </c>
      <c r="F423" s="159">
        <v>0</v>
      </c>
      <c r="G423" s="159">
        <v>0</v>
      </c>
      <c r="H423" s="159">
        <v>0</v>
      </c>
      <c r="I423" s="617" t="str">
        <f t="shared" si="16"/>
        <v>*</v>
      </c>
      <c r="J423" s="160" t="s">
        <v>714</v>
      </c>
    </row>
    <row r="424" spans="1:10" ht="12.75">
      <c r="A424" s="109" t="s">
        <v>739</v>
      </c>
      <c r="B424" s="159">
        <v>16</v>
      </c>
      <c r="C424" s="159">
        <v>16</v>
      </c>
      <c r="D424" s="159">
        <v>16</v>
      </c>
      <c r="E424" s="159">
        <v>16</v>
      </c>
      <c r="F424" s="159">
        <v>16</v>
      </c>
      <c r="G424" s="159">
        <v>16</v>
      </c>
      <c r="H424" s="159">
        <v>13</v>
      </c>
      <c r="I424" s="617">
        <f t="shared" si="16"/>
        <v>0.8125</v>
      </c>
      <c r="J424" s="160" t="s">
        <v>740</v>
      </c>
    </row>
    <row r="425" spans="1:10" ht="12.75">
      <c r="A425" s="109"/>
      <c r="B425" s="159">
        <v>0</v>
      </c>
      <c r="C425" s="159">
        <v>0</v>
      </c>
      <c r="D425" s="159">
        <v>0</v>
      </c>
      <c r="E425" s="159">
        <v>0</v>
      </c>
      <c r="F425" s="159">
        <v>2</v>
      </c>
      <c r="G425" s="159">
        <v>2</v>
      </c>
      <c r="H425" s="159">
        <v>2</v>
      </c>
      <c r="I425" s="617">
        <f t="shared" si="16"/>
        <v>1</v>
      </c>
      <c r="J425" s="160" t="s">
        <v>741</v>
      </c>
    </row>
    <row r="426" spans="1:10" ht="12.75">
      <c r="A426" s="109"/>
      <c r="B426" s="159">
        <v>0</v>
      </c>
      <c r="C426" s="159">
        <v>7</v>
      </c>
      <c r="D426" s="159">
        <v>7</v>
      </c>
      <c r="E426" s="159">
        <v>7</v>
      </c>
      <c r="F426" s="159">
        <v>0</v>
      </c>
      <c r="G426" s="159">
        <v>0</v>
      </c>
      <c r="H426" s="159">
        <v>0</v>
      </c>
      <c r="I426" s="617" t="str">
        <f t="shared" si="16"/>
        <v>*</v>
      </c>
      <c r="J426" s="160" t="s">
        <v>742</v>
      </c>
    </row>
    <row r="427" spans="1:10" ht="12.75">
      <c r="A427" s="109"/>
      <c r="B427" s="161">
        <v>0</v>
      </c>
      <c r="C427" s="161">
        <v>0</v>
      </c>
      <c r="D427" s="161">
        <v>0</v>
      </c>
      <c r="E427" s="161">
        <v>0</v>
      </c>
      <c r="F427" s="161">
        <v>0</v>
      </c>
      <c r="G427" s="161">
        <v>0</v>
      </c>
      <c r="H427" s="161">
        <v>0</v>
      </c>
      <c r="I427" s="617" t="str">
        <f t="shared" si="16"/>
        <v>*</v>
      </c>
      <c r="J427" s="163" t="s">
        <v>713</v>
      </c>
    </row>
    <row r="428" spans="1:10" ht="12.75">
      <c r="A428" s="109"/>
      <c r="B428" s="161">
        <v>0</v>
      </c>
      <c r="C428" s="161">
        <v>0</v>
      </c>
      <c r="D428" s="161">
        <v>0</v>
      </c>
      <c r="E428" s="161">
        <v>0</v>
      </c>
      <c r="F428" s="161">
        <v>0</v>
      </c>
      <c r="G428" s="161">
        <v>0</v>
      </c>
      <c r="H428" s="161">
        <v>17</v>
      </c>
      <c r="I428" s="617" t="str">
        <f t="shared" si="16"/>
        <v>*</v>
      </c>
      <c r="J428" s="163" t="s">
        <v>714</v>
      </c>
    </row>
    <row r="429" spans="1:10" ht="12.75">
      <c r="A429" s="164"/>
      <c r="B429" s="165">
        <v>0</v>
      </c>
      <c r="C429" s="165">
        <v>0</v>
      </c>
      <c r="D429" s="165">
        <v>0</v>
      </c>
      <c r="E429" s="165">
        <v>0</v>
      </c>
      <c r="F429" s="165">
        <v>0</v>
      </c>
      <c r="G429" s="165">
        <v>0</v>
      </c>
      <c r="H429" s="165">
        <v>0</v>
      </c>
      <c r="I429" s="617" t="str">
        <f t="shared" si="16"/>
        <v>*</v>
      </c>
      <c r="J429" s="163" t="s">
        <v>506</v>
      </c>
    </row>
    <row r="430" spans="1:10" ht="12.75">
      <c r="A430" s="164"/>
      <c r="B430" s="165">
        <v>0</v>
      </c>
      <c r="C430" s="165">
        <v>0</v>
      </c>
      <c r="D430" s="165">
        <v>0</v>
      </c>
      <c r="E430" s="165">
        <v>0</v>
      </c>
      <c r="F430" s="165">
        <v>0</v>
      </c>
      <c r="G430" s="165">
        <v>0</v>
      </c>
      <c r="H430" s="165">
        <v>5</v>
      </c>
      <c r="I430" s="617" t="str">
        <f t="shared" si="16"/>
        <v>*</v>
      </c>
      <c r="J430" s="166" t="s">
        <v>884</v>
      </c>
    </row>
    <row r="431" spans="1:10" ht="12.75">
      <c r="A431" s="164"/>
      <c r="B431" s="165">
        <v>0</v>
      </c>
      <c r="C431" s="165">
        <v>0</v>
      </c>
      <c r="D431" s="165">
        <v>0</v>
      </c>
      <c r="E431" s="165">
        <v>0</v>
      </c>
      <c r="F431" s="165">
        <v>0</v>
      </c>
      <c r="G431" s="165">
        <v>0</v>
      </c>
      <c r="H431" s="165">
        <v>0</v>
      </c>
      <c r="I431" s="617" t="str">
        <f t="shared" si="16"/>
        <v>*</v>
      </c>
      <c r="J431" s="166" t="s">
        <v>672</v>
      </c>
    </row>
    <row r="432" spans="1:10" ht="12.75">
      <c r="A432" s="164"/>
      <c r="B432" s="165">
        <v>0</v>
      </c>
      <c r="C432" s="165">
        <v>0</v>
      </c>
      <c r="D432" s="165">
        <v>0</v>
      </c>
      <c r="E432" s="165">
        <v>0</v>
      </c>
      <c r="F432" s="165">
        <v>0</v>
      </c>
      <c r="G432" s="165">
        <v>0</v>
      </c>
      <c r="H432" s="165">
        <v>0</v>
      </c>
      <c r="I432" s="617" t="str">
        <f t="shared" si="16"/>
        <v>*</v>
      </c>
      <c r="J432" s="166" t="s">
        <v>743</v>
      </c>
    </row>
    <row r="433" spans="1:10" ht="13.5" thickBot="1">
      <c r="A433" s="177"/>
      <c r="B433" s="336">
        <v>0</v>
      </c>
      <c r="C433" s="336">
        <v>0</v>
      </c>
      <c r="D433" s="336">
        <v>0</v>
      </c>
      <c r="E433" s="336">
        <v>0</v>
      </c>
      <c r="F433" s="336">
        <v>5</v>
      </c>
      <c r="G433" s="336">
        <v>5</v>
      </c>
      <c r="H433" s="336">
        <v>5</v>
      </c>
      <c r="I433" s="617">
        <f t="shared" si="16"/>
        <v>1</v>
      </c>
      <c r="J433" s="173" t="s">
        <v>744</v>
      </c>
    </row>
    <row r="434" spans="1:10" ht="13.5" thickBot="1">
      <c r="A434" s="117" t="s">
        <v>243</v>
      </c>
      <c r="B434" s="624">
        <f>SUM(B422:B432)</f>
        <v>166</v>
      </c>
      <c r="C434" s="324">
        <f>SUM(C422:C432)</f>
        <v>173</v>
      </c>
      <c r="D434" s="324">
        <f>SUM(D422:D432)</f>
        <v>173</v>
      </c>
      <c r="E434" s="324">
        <f>SUM(E422:E432)</f>
        <v>173</v>
      </c>
      <c r="F434" s="324">
        <f>SUM(F422:F433)</f>
        <v>173</v>
      </c>
      <c r="G434" s="324">
        <f>SUM(G422:G433)</f>
        <v>173</v>
      </c>
      <c r="H434" s="324">
        <f>SUM(H422:H433)</f>
        <v>173</v>
      </c>
      <c r="I434" s="581">
        <f t="shared" si="16"/>
        <v>1</v>
      </c>
      <c r="J434" s="121"/>
    </row>
    <row r="435" spans="1:10" ht="12.75">
      <c r="A435" s="122"/>
      <c r="B435" s="124"/>
      <c r="C435" s="124"/>
      <c r="D435" s="124"/>
      <c r="E435" s="124"/>
      <c r="F435" s="124"/>
      <c r="G435" s="124"/>
      <c r="H435" s="124"/>
      <c r="I435" s="124"/>
      <c r="J435" s="122"/>
    </row>
    <row r="436" spans="1:9" ht="19.5" thickBot="1">
      <c r="A436" s="1" t="s">
        <v>745</v>
      </c>
      <c r="B436" s="99"/>
      <c r="C436" s="99"/>
      <c r="D436" s="99"/>
      <c r="E436" s="99"/>
      <c r="F436" s="99"/>
      <c r="G436" s="99"/>
      <c r="H436" s="600"/>
      <c r="I436" s="99"/>
    </row>
    <row r="437" spans="1:10" ht="12.75">
      <c r="A437" s="113" t="s">
        <v>561</v>
      </c>
      <c r="B437" s="111" t="s">
        <v>430</v>
      </c>
      <c r="C437" s="111" t="s">
        <v>562</v>
      </c>
      <c r="D437" s="111" t="s">
        <v>563</v>
      </c>
      <c r="E437" s="111" t="s">
        <v>564</v>
      </c>
      <c r="F437" s="111" t="s">
        <v>873</v>
      </c>
      <c r="G437" s="111" t="s">
        <v>894</v>
      </c>
      <c r="H437" s="601" t="s">
        <v>175</v>
      </c>
      <c r="I437" s="111" t="s">
        <v>2</v>
      </c>
      <c r="J437" s="113" t="s">
        <v>434</v>
      </c>
    </row>
    <row r="438" spans="1:10" ht="13.5" thickBot="1">
      <c r="A438" s="114" t="s">
        <v>435</v>
      </c>
      <c r="B438" s="331" t="s">
        <v>242</v>
      </c>
      <c r="C438" s="331" t="s">
        <v>242</v>
      </c>
      <c r="D438" s="331" t="s">
        <v>242</v>
      </c>
      <c r="E438" s="331" t="s">
        <v>242</v>
      </c>
      <c r="F438" s="331" t="s">
        <v>242</v>
      </c>
      <c r="G438" s="331" t="s">
        <v>242</v>
      </c>
      <c r="H438" s="331" t="s">
        <v>881</v>
      </c>
      <c r="I438" s="331" t="s">
        <v>94</v>
      </c>
      <c r="J438" s="114"/>
    </row>
    <row r="439" spans="1:10" ht="12.75">
      <c r="A439" s="155" t="s">
        <v>746</v>
      </c>
      <c r="B439" s="182">
        <v>0</v>
      </c>
      <c r="C439" s="182">
        <v>0</v>
      </c>
      <c r="D439" s="182">
        <v>0</v>
      </c>
      <c r="E439" s="182">
        <v>0</v>
      </c>
      <c r="F439" s="182">
        <v>0</v>
      </c>
      <c r="G439" s="182">
        <v>0</v>
      </c>
      <c r="H439" s="156">
        <v>0</v>
      </c>
      <c r="I439" s="617" t="str">
        <f aca="true" t="shared" si="17" ref="I439:I446">IF(OR(H439=0,G439=0),"*",H439/G439)</f>
        <v>*</v>
      </c>
      <c r="J439" s="163" t="s">
        <v>597</v>
      </c>
    </row>
    <row r="440" spans="1:10" ht="12.75">
      <c r="A440" s="109"/>
      <c r="B440" s="183">
        <v>0</v>
      </c>
      <c r="C440" s="183">
        <v>0</v>
      </c>
      <c r="D440" s="183">
        <v>0</v>
      </c>
      <c r="E440" s="183">
        <v>0</v>
      </c>
      <c r="F440" s="183">
        <v>0</v>
      </c>
      <c r="G440" s="183">
        <v>0</v>
      </c>
      <c r="H440" s="161">
        <v>0</v>
      </c>
      <c r="I440" s="617" t="str">
        <f t="shared" si="17"/>
        <v>*</v>
      </c>
      <c r="J440" s="163" t="s">
        <v>747</v>
      </c>
    </row>
    <row r="441" spans="1:10" ht="12.75">
      <c r="A441" s="109"/>
      <c r="B441" s="184">
        <v>0</v>
      </c>
      <c r="C441" s="184">
        <v>0</v>
      </c>
      <c r="D441" s="184">
        <v>0</v>
      </c>
      <c r="E441" s="184">
        <v>0</v>
      </c>
      <c r="F441" s="184">
        <v>0</v>
      </c>
      <c r="G441" s="184">
        <v>0</v>
      </c>
      <c r="H441" s="165">
        <v>30</v>
      </c>
      <c r="I441" s="617" t="str">
        <f t="shared" si="17"/>
        <v>*</v>
      </c>
      <c r="J441" s="166" t="s">
        <v>886</v>
      </c>
    </row>
    <row r="442" spans="1:10" ht="12.75">
      <c r="A442" s="109"/>
      <c r="B442" s="184">
        <v>0</v>
      </c>
      <c r="C442" s="184">
        <v>0</v>
      </c>
      <c r="D442" s="184">
        <v>0</v>
      </c>
      <c r="E442" s="184">
        <v>0</v>
      </c>
      <c r="F442" s="184">
        <v>10</v>
      </c>
      <c r="G442" s="184">
        <v>10</v>
      </c>
      <c r="H442" s="165">
        <v>0</v>
      </c>
      <c r="I442" s="617" t="str">
        <f t="shared" si="17"/>
        <v>*</v>
      </c>
      <c r="J442" s="166" t="s">
        <v>714</v>
      </c>
    </row>
    <row r="443" spans="1:10" ht="12.75">
      <c r="A443" s="109"/>
      <c r="B443" s="184">
        <v>0</v>
      </c>
      <c r="C443" s="184">
        <v>0</v>
      </c>
      <c r="D443" s="184">
        <v>0</v>
      </c>
      <c r="E443" s="184">
        <v>0</v>
      </c>
      <c r="F443" s="184">
        <v>0</v>
      </c>
      <c r="G443" s="184">
        <v>0</v>
      </c>
      <c r="H443" s="165">
        <v>0</v>
      </c>
      <c r="I443" s="617" t="str">
        <f t="shared" si="17"/>
        <v>*</v>
      </c>
      <c r="J443" s="166" t="s">
        <v>583</v>
      </c>
    </row>
    <row r="444" spans="1:10" ht="12.75">
      <c r="A444" s="109"/>
      <c r="B444" s="184">
        <v>0</v>
      </c>
      <c r="C444" s="184">
        <v>0</v>
      </c>
      <c r="D444" s="184">
        <v>0</v>
      </c>
      <c r="E444" s="184">
        <v>0</v>
      </c>
      <c r="F444" s="184">
        <v>5</v>
      </c>
      <c r="G444" s="184">
        <v>5</v>
      </c>
      <c r="H444" s="165">
        <v>5</v>
      </c>
      <c r="I444" s="617">
        <f t="shared" si="17"/>
        <v>1</v>
      </c>
      <c r="J444" s="166" t="s">
        <v>748</v>
      </c>
    </row>
    <row r="445" spans="1:10" ht="13.5" thickBot="1">
      <c r="A445" s="109"/>
      <c r="B445" s="184">
        <v>220</v>
      </c>
      <c r="C445" s="184">
        <v>220</v>
      </c>
      <c r="D445" s="184">
        <v>220</v>
      </c>
      <c r="E445" s="184">
        <v>220</v>
      </c>
      <c r="F445" s="184">
        <v>200</v>
      </c>
      <c r="G445" s="184">
        <v>200</v>
      </c>
      <c r="H445" s="165">
        <v>205</v>
      </c>
      <c r="I445" s="617">
        <f t="shared" si="17"/>
        <v>1.025</v>
      </c>
      <c r="J445" s="173" t="s">
        <v>749</v>
      </c>
    </row>
    <row r="446" spans="1:10" ht="13.5" thickBot="1">
      <c r="A446" s="117" t="s">
        <v>243</v>
      </c>
      <c r="B446" s="112">
        <f aca="true" t="shared" si="18" ref="B446:H446">SUM(B439:B445)</f>
        <v>220</v>
      </c>
      <c r="C446" s="323">
        <f t="shared" si="18"/>
        <v>220</v>
      </c>
      <c r="D446" s="323">
        <f t="shared" si="18"/>
        <v>220</v>
      </c>
      <c r="E446" s="323">
        <f t="shared" si="18"/>
        <v>220</v>
      </c>
      <c r="F446" s="323">
        <f t="shared" si="18"/>
        <v>215</v>
      </c>
      <c r="G446" s="323">
        <f t="shared" si="18"/>
        <v>215</v>
      </c>
      <c r="H446" s="323">
        <f t="shared" si="18"/>
        <v>240</v>
      </c>
      <c r="I446" s="581">
        <f t="shared" si="17"/>
        <v>1.1162790697674418</v>
      </c>
      <c r="J446" s="121"/>
    </row>
    <row r="447" spans="1:16" ht="12.75">
      <c r="A447" s="78"/>
      <c r="B447" s="343"/>
      <c r="C447" s="343"/>
      <c r="D447" s="343"/>
      <c r="E447" s="343"/>
      <c r="F447" s="343"/>
      <c r="G447" s="343"/>
      <c r="H447" s="343"/>
      <c r="I447" s="621"/>
      <c r="J447" s="78"/>
      <c r="K447" s="77"/>
      <c r="L447" s="77"/>
      <c r="M447" s="77"/>
      <c r="N447" s="77"/>
      <c r="O447" s="77"/>
      <c r="P447" s="77"/>
    </row>
    <row r="448" spans="1:16" ht="12.75">
      <c r="A448" s="78"/>
      <c r="B448" s="343"/>
      <c r="C448" s="343"/>
      <c r="D448" s="343"/>
      <c r="E448" s="343"/>
      <c r="F448" s="343"/>
      <c r="G448" s="343"/>
      <c r="H448" s="343"/>
      <c r="I448" s="621"/>
      <c r="J448" s="78"/>
      <c r="K448" s="77"/>
      <c r="L448" s="77"/>
      <c r="M448" s="77"/>
      <c r="N448" s="77"/>
      <c r="O448" s="77"/>
      <c r="P448" s="77"/>
    </row>
    <row r="449" spans="1:25" ht="12.75">
      <c r="A449" s="78"/>
      <c r="B449" s="343"/>
      <c r="C449" s="343"/>
      <c r="D449" s="343"/>
      <c r="E449" s="343"/>
      <c r="F449" s="343"/>
      <c r="G449" s="343"/>
      <c r="H449" s="343"/>
      <c r="I449" s="621"/>
      <c r="J449" s="78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 spans="1:9" ht="19.5" thickBot="1">
      <c r="A450" s="1" t="s">
        <v>750</v>
      </c>
      <c r="B450" s="99"/>
      <c r="C450" s="99"/>
      <c r="D450" s="99"/>
      <c r="E450" s="99"/>
      <c r="F450" s="99"/>
      <c r="G450" s="99"/>
      <c r="H450" s="600"/>
      <c r="I450" s="99"/>
    </row>
    <row r="451" spans="1:10" ht="12.75">
      <c r="A451" s="113" t="s">
        <v>561</v>
      </c>
      <c r="B451" s="111" t="s">
        <v>430</v>
      </c>
      <c r="C451" s="111" t="s">
        <v>562</v>
      </c>
      <c r="D451" s="111" t="s">
        <v>563</v>
      </c>
      <c r="E451" s="111" t="s">
        <v>564</v>
      </c>
      <c r="F451" s="111" t="s">
        <v>873</v>
      </c>
      <c r="G451" s="111" t="s">
        <v>894</v>
      </c>
      <c r="H451" s="601" t="s">
        <v>175</v>
      </c>
      <c r="I451" s="111" t="s">
        <v>2</v>
      </c>
      <c r="J451" s="113" t="s">
        <v>434</v>
      </c>
    </row>
    <row r="452" spans="1:10" ht="13.5" thickBot="1">
      <c r="A452" s="114" t="s">
        <v>435</v>
      </c>
      <c r="B452" s="331" t="s">
        <v>242</v>
      </c>
      <c r="C452" s="331" t="s">
        <v>242</v>
      </c>
      <c r="D452" s="331" t="s">
        <v>242</v>
      </c>
      <c r="E452" s="331" t="s">
        <v>242</v>
      </c>
      <c r="F452" s="331" t="s">
        <v>242</v>
      </c>
      <c r="G452" s="331" t="s">
        <v>242</v>
      </c>
      <c r="H452" s="331" t="s">
        <v>881</v>
      </c>
      <c r="I452" s="331" t="s">
        <v>94</v>
      </c>
      <c r="J452" s="114"/>
    </row>
    <row r="453" spans="1:10" ht="12.75">
      <c r="A453" s="155" t="s">
        <v>751</v>
      </c>
      <c r="B453" s="183">
        <v>0</v>
      </c>
      <c r="C453" s="183">
        <v>0</v>
      </c>
      <c r="D453" s="183">
        <v>0</v>
      </c>
      <c r="E453" s="183">
        <v>0</v>
      </c>
      <c r="F453" s="183">
        <v>0</v>
      </c>
      <c r="G453" s="183">
        <v>0</v>
      </c>
      <c r="H453" s="161">
        <v>0</v>
      </c>
      <c r="I453" s="617" t="str">
        <f>IF(OR(H453=0,G453=0),"*",H453/G453)</f>
        <v>*</v>
      </c>
      <c r="J453" s="163" t="s">
        <v>525</v>
      </c>
    </row>
    <row r="454" spans="1:10" ht="12.75">
      <c r="A454" s="109"/>
      <c r="B454" s="183">
        <v>0</v>
      </c>
      <c r="C454" s="183">
        <v>0</v>
      </c>
      <c r="D454" s="183">
        <v>0</v>
      </c>
      <c r="E454" s="183">
        <v>0</v>
      </c>
      <c r="F454" s="183">
        <v>0</v>
      </c>
      <c r="G454" s="183">
        <v>0</v>
      </c>
      <c r="H454" s="161">
        <v>0</v>
      </c>
      <c r="I454" s="617" t="str">
        <f>IF(OR(H454=0,G454=0),"*",H454/G454)</f>
        <v>*</v>
      </c>
      <c r="J454" s="163" t="s">
        <v>752</v>
      </c>
    </row>
    <row r="455" spans="1:10" ht="13.5" thickBot="1">
      <c r="A455" s="109" t="s">
        <v>753</v>
      </c>
      <c r="B455" s="184">
        <v>0</v>
      </c>
      <c r="C455" s="184">
        <v>0</v>
      </c>
      <c r="D455" s="184">
        <v>0</v>
      </c>
      <c r="E455" s="184">
        <v>0</v>
      </c>
      <c r="F455" s="184">
        <v>0</v>
      </c>
      <c r="G455" s="184">
        <v>0</v>
      </c>
      <c r="H455" s="165">
        <v>0</v>
      </c>
      <c r="I455" s="617" t="str">
        <f>IF(OR(H455=0,G455=0),"*",H455/G455)</f>
        <v>*</v>
      </c>
      <c r="J455" s="173" t="s">
        <v>714</v>
      </c>
    </row>
    <row r="456" spans="1:10" ht="13.5" thickBot="1">
      <c r="A456" s="117" t="s">
        <v>243</v>
      </c>
      <c r="B456" s="623">
        <v>0</v>
      </c>
      <c r="C456" s="325">
        <v>0</v>
      </c>
      <c r="D456" s="325">
        <v>0</v>
      </c>
      <c r="E456" s="325">
        <v>0</v>
      </c>
      <c r="F456" s="325">
        <v>0</v>
      </c>
      <c r="G456" s="325">
        <v>0</v>
      </c>
      <c r="H456" s="323">
        <f>SUM(H453:H455)</f>
        <v>0</v>
      </c>
      <c r="I456" s="581" t="str">
        <f>IF(OR(H456=0,G456=0),"*",H456/G456)</f>
        <v>*</v>
      </c>
      <c r="J456" s="121"/>
    </row>
    <row r="457" spans="1:10" ht="12.75">
      <c r="A457" s="340"/>
      <c r="B457" s="339"/>
      <c r="C457" s="339"/>
      <c r="D457" s="339"/>
      <c r="E457" s="339"/>
      <c r="F457" s="339"/>
      <c r="G457" s="339"/>
      <c r="H457" s="604"/>
      <c r="I457" s="339"/>
      <c r="J457" s="341"/>
    </row>
    <row r="458" spans="1:9" ht="19.5" thickBot="1">
      <c r="A458" s="1" t="s">
        <v>754</v>
      </c>
      <c r="B458" s="99"/>
      <c r="C458" s="99"/>
      <c r="D458" s="99"/>
      <c r="E458" s="99"/>
      <c r="F458" s="99"/>
      <c r="G458" s="99"/>
      <c r="H458" s="600"/>
      <c r="I458" s="99"/>
    </row>
    <row r="459" spans="1:10" ht="12.75">
      <c r="A459" s="113" t="s">
        <v>561</v>
      </c>
      <c r="B459" s="111" t="s">
        <v>430</v>
      </c>
      <c r="C459" s="111" t="s">
        <v>562</v>
      </c>
      <c r="D459" s="111" t="s">
        <v>563</v>
      </c>
      <c r="E459" s="111" t="s">
        <v>564</v>
      </c>
      <c r="F459" s="111" t="s">
        <v>873</v>
      </c>
      <c r="G459" s="111" t="s">
        <v>894</v>
      </c>
      <c r="H459" s="601" t="s">
        <v>175</v>
      </c>
      <c r="I459" s="111" t="s">
        <v>2</v>
      </c>
      <c r="J459" s="113" t="s">
        <v>434</v>
      </c>
    </row>
    <row r="460" spans="1:10" ht="13.5" thickBot="1">
      <c r="A460" s="114" t="s">
        <v>435</v>
      </c>
      <c r="B460" s="331" t="s">
        <v>242</v>
      </c>
      <c r="C460" s="331" t="s">
        <v>242</v>
      </c>
      <c r="D460" s="331" t="s">
        <v>242</v>
      </c>
      <c r="E460" s="331" t="s">
        <v>242</v>
      </c>
      <c r="F460" s="331" t="s">
        <v>242</v>
      </c>
      <c r="G460" s="331" t="s">
        <v>242</v>
      </c>
      <c r="H460" s="331" t="s">
        <v>881</v>
      </c>
      <c r="I460" s="331" t="s">
        <v>94</v>
      </c>
      <c r="J460" s="114"/>
    </row>
    <row r="461" spans="1:10" ht="12.75">
      <c r="A461" s="185" t="s">
        <v>755</v>
      </c>
      <c r="B461" s="326">
        <v>700</v>
      </c>
      <c r="C461" s="326">
        <v>700</v>
      </c>
      <c r="D461" s="326">
        <v>700</v>
      </c>
      <c r="E461" s="326">
        <v>1232</v>
      </c>
      <c r="F461" s="326">
        <v>1232</v>
      </c>
      <c r="G461" s="326">
        <v>1232</v>
      </c>
      <c r="H461" s="326">
        <v>1232</v>
      </c>
      <c r="I461" s="617">
        <f aca="true" t="shared" si="19" ref="I461:I476">IF(OR(H461=0,G461=0),"*",H461/G461)</f>
        <v>1</v>
      </c>
      <c r="J461" s="157" t="s">
        <v>438</v>
      </c>
    </row>
    <row r="462" spans="1:10" ht="12.75">
      <c r="A462" s="187" t="s">
        <v>756</v>
      </c>
      <c r="B462" s="188">
        <v>0</v>
      </c>
      <c r="C462" s="188">
        <v>0</v>
      </c>
      <c r="D462" s="188">
        <v>0</v>
      </c>
      <c r="E462" s="188">
        <v>0</v>
      </c>
      <c r="F462" s="188">
        <v>0</v>
      </c>
      <c r="G462" s="188">
        <v>0</v>
      </c>
      <c r="H462" s="188">
        <v>2</v>
      </c>
      <c r="I462" s="617" t="str">
        <f t="shared" si="19"/>
        <v>*</v>
      </c>
      <c r="J462" s="160" t="s">
        <v>885</v>
      </c>
    </row>
    <row r="463" spans="1:10" ht="12.75">
      <c r="A463" s="187"/>
      <c r="B463" s="188">
        <v>35</v>
      </c>
      <c r="C463" s="188">
        <v>35</v>
      </c>
      <c r="D463" s="188">
        <v>35</v>
      </c>
      <c r="E463" s="188">
        <v>35</v>
      </c>
      <c r="F463" s="188">
        <v>35</v>
      </c>
      <c r="G463" s="188">
        <v>35</v>
      </c>
      <c r="H463" s="188">
        <v>0</v>
      </c>
      <c r="I463" s="617" t="str">
        <f t="shared" si="19"/>
        <v>*</v>
      </c>
      <c r="J463" s="189" t="s">
        <v>757</v>
      </c>
    </row>
    <row r="464" spans="1:10" ht="12.75">
      <c r="A464" s="187"/>
      <c r="B464" s="188">
        <v>0</v>
      </c>
      <c r="C464" s="188">
        <v>0</v>
      </c>
      <c r="D464" s="188">
        <v>0</v>
      </c>
      <c r="E464" s="188">
        <v>0</v>
      </c>
      <c r="F464" s="188">
        <v>0</v>
      </c>
      <c r="G464" s="188">
        <v>0</v>
      </c>
      <c r="H464" s="188">
        <v>3</v>
      </c>
      <c r="I464" s="617" t="str">
        <f t="shared" si="19"/>
        <v>*</v>
      </c>
      <c r="J464" s="189" t="s">
        <v>714</v>
      </c>
    </row>
    <row r="465" spans="1:10" ht="12.75">
      <c r="A465" s="187"/>
      <c r="B465" s="188">
        <v>0</v>
      </c>
      <c r="C465" s="188">
        <v>0</v>
      </c>
      <c r="D465" s="188">
        <v>0</v>
      </c>
      <c r="E465" s="188">
        <v>0</v>
      </c>
      <c r="F465" s="188">
        <v>0</v>
      </c>
      <c r="G465" s="188">
        <v>0</v>
      </c>
      <c r="H465" s="188">
        <v>2</v>
      </c>
      <c r="I465" s="617" t="str">
        <f t="shared" si="19"/>
        <v>*</v>
      </c>
      <c r="J465" s="189" t="s">
        <v>758</v>
      </c>
    </row>
    <row r="466" spans="1:10" ht="12.75">
      <c r="A466" s="187"/>
      <c r="B466" s="190">
        <v>70</v>
      </c>
      <c r="C466" s="190">
        <v>70</v>
      </c>
      <c r="D466" s="190">
        <v>70</v>
      </c>
      <c r="E466" s="190">
        <v>70</v>
      </c>
      <c r="F466" s="190">
        <v>70</v>
      </c>
      <c r="G466" s="190">
        <v>70</v>
      </c>
      <c r="H466" s="190">
        <v>56</v>
      </c>
      <c r="I466" s="617">
        <f t="shared" si="19"/>
        <v>0.8</v>
      </c>
      <c r="J466" s="181" t="s">
        <v>759</v>
      </c>
    </row>
    <row r="467" spans="1:10" ht="12.75">
      <c r="A467" s="191"/>
      <c r="B467" s="190">
        <v>0</v>
      </c>
      <c r="C467" s="190">
        <v>0</v>
      </c>
      <c r="D467" s="190">
        <v>0</v>
      </c>
      <c r="E467" s="190">
        <v>0</v>
      </c>
      <c r="F467" s="190">
        <v>0</v>
      </c>
      <c r="G467" s="190">
        <v>0</v>
      </c>
      <c r="H467" s="190">
        <v>0</v>
      </c>
      <c r="I467" s="617" t="str">
        <f t="shared" si="19"/>
        <v>*</v>
      </c>
      <c r="J467" s="181" t="s">
        <v>743</v>
      </c>
    </row>
    <row r="468" spans="1:10" ht="12.75">
      <c r="A468" s="187"/>
      <c r="B468" s="190">
        <v>0</v>
      </c>
      <c r="C468" s="190">
        <v>0</v>
      </c>
      <c r="D468" s="190">
        <v>0</v>
      </c>
      <c r="E468" s="190">
        <v>0</v>
      </c>
      <c r="F468" s="190">
        <v>0</v>
      </c>
      <c r="G468" s="190">
        <v>0</v>
      </c>
      <c r="H468" s="190">
        <v>1</v>
      </c>
      <c r="I468" s="617" t="str">
        <f t="shared" si="19"/>
        <v>*</v>
      </c>
      <c r="J468" s="181" t="s">
        <v>760</v>
      </c>
    </row>
    <row r="469" spans="1:10" ht="12.75">
      <c r="A469" s="187"/>
      <c r="B469" s="190">
        <v>0</v>
      </c>
      <c r="C469" s="190">
        <v>0</v>
      </c>
      <c r="D469" s="190">
        <v>0</v>
      </c>
      <c r="E469" s="190">
        <v>0</v>
      </c>
      <c r="F469" s="190">
        <v>0</v>
      </c>
      <c r="G469" s="190">
        <v>0</v>
      </c>
      <c r="H469" s="190">
        <v>1</v>
      </c>
      <c r="I469" s="617" t="str">
        <f t="shared" si="19"/>
        <v>*</v>
      </c>
      <c r="J469" s="181" t="s">
        <v>871</v>
      </c>
    </row>
    <row r="470" spans="1:10" ht="12.75">
      <c r="A470" s="187"/>
      <c r="B470" s="190">
        <v>0</v>
      </c>
      <c r="C470" s="190">
        <v>0</v>
      </c>
      <c r="D470" s="190">
        <v>0</v>
      </c>
      <c r="E470" s="190">
        <v>0</v>
      </c>
      <c r="F470" s="190">
        <v>0</v>
      </c>
      <c r="G470" s="190">
        <v>0</v>
      </c>
      <c r="H470" s="190">
        <v>0</v>
      </c>
      <c r="I470" s="617" t="str">
        <f t="shared" si="19"/>
        <v>*</v>
      </c>
      <c r="J470" s="181" t="s">
        <v>708</v>
      </c>
    </row>
    <row r="471" spans="1:10" ht="12.75">
      <c r="A471" s="187" t="s">
        <v>761</v>
      </c>
      <c r="B471" s="190">
        <v>0</v>
      </c>
      <c r="C471" s="190">
        <v>0</v>
      </c>
      <c r="D471" s="190">
        <v>0</v>
      </c>
      <c r="E471" s="190">
        <v>0</v>
      </c>
      <c r="F471" s="190">
        <v>0</v>
      </c>
      <c r="G471" s="190">
        <v>0</v>
      </c>
      <c r="H471" s="190">
        <v>0</v>
      </c>
      <c r="I471" s="617" t="str">
        <f t="shared" si="19"/>
        <v>*</v>
      </c>
      <c r="J471" s="181" t="s">
        <v>762</v>
      </c>
    </row>
    <row r="472" spans="1:10" ht="12.75">
      <c r="A472" s="187" t="s">
        <v>763</v>
      </c>
      <c r="B472" s="190">
        <v>0</v>
      </c>
      <c r="C472" s="190">
        <v>0</v>
      </c>
      <c r="D472" s="190">
        <v>0</v>
      </c>
      <c r="E472" s="190">
        <v>0</v>
      </c>
      <c r="F472" s="190">
        <v>0</v>
      </c>
      <c r="G472" s="190">
        <v>0</v>
      </c>
      <c r="H472" s="190">
        <v>0</v>
      </c>
      <c r="I472" s="617" t="str">
        <f t="shared" si="19"/>
        <v>*</v>
      </c>
      <c r="J472" s="181" t="s">
        <v>764</v>
      </c>
    </row>
    <row r="473" spans="1:10" ht="12.75">
      <c r="A473" s="187"/>
      <c r="B473" s="190">
        <v>10</v>
      </c>
      <c r="C473" s="190">
        <v>10</v>
      </c>
      <c r="D473" s="190">
        <v>10</v>
      </c>
      <c r="E473" s="190">
        <v>10</v>
      </c>
      <c r="F473" s="190">
        <v>10</v>
      </c>
      <c r="G473" s="190">
        <v>10</v>
      </c>
      <c r="H473" s="190">
        <v>11</v>
      </c>
      <c r="I473" s="617">
        <f t="shared" si="19"/>
        <v>1.1</v>
      </c>
      <c r="J473" s="181" t="s">
        <v>714</v>
      </c>
    </row>
    <row r="474" spans="1:10" ht="12.75">
      <c r="A474" s="187"/>
      <c r="B474" s="190">
        <v>180</v>
      </c>
      <c r="C474" s="190">
        <v>180</v>
      </c>
      <c r="D474" s="190">
        <v>180</v>
      </c>
      <c r="E474" s="190">
        <v>180</v>
      </c>
      <c r="F474" s="190">
        <v>180</v>
      </c>
      <c r="G474" s="190">
        <v>180</v>
      </c>
      <c r="H474" s="190">
        <v>172</v>
      </c>
      <c r="I474" s="617">
        <f t="shared" si="19"/>
        <v>0.9555555555555556</v>
      </c>
      <c r="J474" s="181" t="s">
        <v>765</v>
      </c>
    </row>
    <row r="475" spans="1:10" ht="12.75">
      <c r="A475" s="192"/>
      <c r="B475" s="193">
        <v>0</v>
      </c>
      <c r="C475" s="193">
        <v>0</v>
      </c>
      <c r="D475" s="193">
        <v>0</v>
      </c>
      <c r="E475" s="193">
        <v>0</v>
      </c>
      <c r="F475" s="193">
        <v>0</v>
      </c>
      <c r="G475" s="193">
        <v>0</v>
      </c>
      <c r="H475" s="193">
        <v>0</v>
      </c>
      <c r="I475" s="617" t="str">
        <f t="shared" si="19"/>
        <v>*</v>
      </c>
      <c r="J475" s="194" t="s">
        <v>672</v>
      </c>
    </row>
    <row r="476" spans="1:10" ht="13.5" thickBot="1">
      <c r="A476" s="195"/>
      <c r="B476" s="196">
        <v>0</v>
      </c>
      <c r="C476" s="196">
        <v>0</v>
      </c>
      <c r="D476" s="196">
        <v>0</v>
      </c>
      <c r="E476" s="196">
        <v>0</v>
      </c>
      <c r="F476" s="196">
        <v>0</v>
      </c>
      <c r="G476" s="196">
        <v>0</v>
      </c>
      <c r="H476" s="196">
        <v>0</v>
      </c>
      <c r="I476" s="617" t="str">
        <f t="shared" si="19"/>
        <v>*</v>
      </c>
      <c r="J476" s="197" t="s">
        <v>743</v>
      </c>
    </row>
    <row r="477" spans="1:10" ht="13.5" thickBot="1">
      <c r="A477" s="117" t="s">
        <v>243</v>
      </c>
      <c r="B477" s="112">
        <f aca="true" t="shared" si="20" ref="B477:H477">SUM(B461:B476)</f>
        <v>995</v>
      </c>
      <c r="C477" s="323">
        <f t="shared" si="20"/>
        <v>995</v>
      </c>
      <c r="D477" s="323">
        <f t="shared" si="20"/>
        <v>995</v>
      </c>
      <c r="E477" s="323">
        <f t="shared" si="20"/>
        <v>1527</v>
      </c>
      <c r="F477" s="323">
        <f t="shared" si="20"/>
        <v>1527</v>
      </c>
      <c r="G477" s="323">
        <f t="shared" si="20"/>
        <v>1527</v>
      </c>
      <c r="H477" s="323">
        <f t="shared" si="20"/>
        <v>1480</v>
      </c>
      <c r="I477" s="581">
        <f>IF(OR(H477=0,F477=0),"*",H477/F477)</f>
        <v>0.9692206941715783</v>
      </c>
      <c r="J477" s="121"/>
    </row>
    <row r="478" spans="1:10" ht="12.75">
      <c r="A478" s="78"/>
      <c r="B478" s="343"/>
      <c r="C478" s="343"/>
      <c r="D478" s="343"/>
      <c r="E478" s="343"/>
      <c r="F478" s="343"/>
      <c r="G478" s="343"/>
      <c r="H478" s="343"/>
      <c r="I478" s="621"/>
      <c r="J478" s="78"/>
    </row>
    <row r="479" spans="1:10" ht="12.75">
      <c r="A479" s="78"/>
      <c r="B479" s="343"/>
      <c r="C479" s="343"/>
      <c r="D479" s="343"/>
      <c r="E479" s="343"/>
      <c r="F479" s="343"/>
      <c r="G479" s="343"/>
      <c r="H479" s="343"/>
      <c r="I479" s="621"/>
      <c r="J479" s="78"/>
    </row>
    <row r="480" spans="1:10" ht="19.5" thickBot="1">
      <c r="A480" s="198" t="s">
        <v>766</v>
      </c>
      <c r="B480" s="199"/>
      <c r="C480" s="199"/>
      <c r="D480" s="199"/>
      <c r="E480" s="199"/>
      <c r="F480" s="199"/>
      <c r="G480" s="199"/>
      <c r="H480" s="605"/>
      <c r="I480" s="199"/>
      <c r="J480" s="77"/>
    </row>
    <row r="481" spans="1:10" ht="12.75">
      <c r="A481" s="113" t="s">
        <v>561</v>
      </c>
      <c r="B481" s="111" t="s">
        <v>430</v>
      </c>
      <c r="C481" s="111" t="s">
        <v>562</v>
      </c>
      <c r="D481" s="111" t="s">
        <v>563</v>
      </c>
      <c r="E481" s="111" t="s">
        <v>564</v>
      </c>
      <c r="F481" s="111" t="s">
        <v>873</v>
      </c>
      <c r="G481" s="111" t="s">
        <v>894</v>
      </c>
      <c r="H481" s="601" t="s">
        <v>175</v>
      </c>
      <c r="I481" s="111" t="s">
        <v>2</v>
      </c>
      <c r="J481" s="113" t="s">
        <v>767</v>
      </c>
    </row>
    <row r="482" spans="1:10" ht="13.5" thickBot="1">
      <c r="A482" s="114" t="s">
        <v>435</v>
      </c>
      <c r="B482" s="331" t="s">
        <v>242</v>
      </c>
      <c r="C482" s="331" t="s">
        <v>242</v>
      </c>
      <c r="D482" s="331" t="s">
        <v>242</v>
      </c>
      <c r="E482" s="331" t="s">
        <v>242</v>
      </c>
      <c r="F482" s="331" t="s">
        <v>242</v>
      </c>
      <c r="G482" s="331" t="s">
        <v>242</v>
      </c>
      <c r="H482" s="331" t="s">
        <v>881</v>
      </c>
      <c r="I482" s="331" t="s">
        <v>94</v>
      </c>
      <c r="J482" s="114"/>
    </row>
    <row r="483" spans="1:10" ht="12.75">
      <c r="A483" s="155" t="s">
        <v>768</v>
      </c>
      <c r="B483" s="202">
        <v>0</v>
      </c>
      <c r="C483" s="202">
        <v>0</v>
      </c>
      <c r="D483" s="202">
        <v>0</v>
      </c>
      <c r="E483" s="202">
        <v>0</v>
      </c>
      <c r="F483" s="202">
        <v>0</v>
      </c>
      <c r="G483" s="202">
        <v>0</v>
      </c>
      <c r="H483" s="603">
        <v>0</v>
      </c>
      <c r="I483" s="617" t="str">
        <f aca="true" t="shared" si="21" ref="I483:I495">IF(OR(H483=0,G483=0),"*",H483/G483)</f>
        <v>*</v>
      </c>
      <c r="J483" s="186" t="s">
        <v>769</v>
      </c>
    </row>
    <row r="484" spans="1:10" ht="12.75">
      <c r="A484" s="158" t="s">
        <v>389</v>
      </c>
      <c r="B484" s="327">
        <v>0</v>
      </c>
      <c r="C484" s="327">
        <v>0</v>
      </c>
      <c r="D484" s="327">
        <v>0</v>
      </c>
      <c r="E484" s="327">
        <v>0</v>
      </c>
      <c r="F484" s="327">
        <v>0</v>
      </c>
      <c r="G484" s="327">
        <v>0</v>
      </c>
      <c r="H484" s="606">
        <v>0</v>
      </c>
      <c r="I484" s="617" t="str">
        <f t="shared" si="21"/>
        <v>*</v>
      </c>
      <c r="J484" s="189" t="s">
        <v>770</v>
      </c>
    </row>
    <row r="485" spans="1:10" ht="12.75">
      <c r="A485" s="158" t="s">
        <v>771</v>
      </c>
      <c r="B485" s="327">
        <v>0</v>
      </c>
      <c r="C485" s="327">
        <v>0</v>
      </c>
      <c r="D485" s="327">
        <v>0</v>
      </c>
      <c r="E485" s="327">
        <v>0</v>
      </c>
      <c r="F485" s="327">
        <v>0</v>
      </c>
      <c r="G485" s="327">
        <v>0</v>
      </c>
      <c r="H485" s="606">
        <v>0</v>
      </c>
      <c r="I485" s="617" t="str">
        <f t="shared" si="21"/>
        <v>*</v>
      </c>
      <c r="J485" s="481" t="s">
        <v>186</v>
      </c>
    </row>
    <row r="486" spans="1:10" ht="12.75">
      <c r="A486" s="109"/>
      <c r="B486" s="328">
        <v>0</v>
      </c>
      <c r="C486" s="328">
        <v>0</v>
      </c>
      <c r="D486" s="328">
        <v>0</v>
      </c>
      <c r="E486" s="328">
        <v>0</v>
      </c>
      <c r="F486" s="328">
        <v>0</v>
      </c>
      <c r="G486" s="328">
        <v>0</v>
      </c>
      <c r="H486" s="606">
        <v>0</v>
      </c>
      <c r="I486" s="617" t="str">
        <f t="shared" si="21"/>
        <v>*</v>
      </c>
      <c r="J486" s="160" t="s">
        <v>460</v>
      </c>
    </row>
    <row r="487" spans="1:10" ht="12.75">
      <c r="A487" s="109"/>
      <c r="B487" s="328">
        <v>0</v>
      </c>
      <c r="C487" s="328">
        <v>0</v>
      </c>
      <c r="D487" s="328">
        <v>0</v>
      </c>
      <c r="E487" s="328">
        <v>0</v>
      </c>
      <c r="F487" s="328">
        <v>0</v>
      </c>
      <c r="G487" s="328">
        <v>0</v>
      </c>
      <c r="H487" s="606">
        <v>0</v>
      </c>
      <c r="I487" s="617" t="str">
        <f t="shared" si="21"/>
        <v>*</v>
      </c>
      <c r="J487" s="160" t="s">
        <v>772</v>
      </c>
    </row>
    <row r="488" spans="1:10" ht="12.75">
      <c r="A488" s="109"/>
      <c r="B488" s="183">
        <v>0</v>
      </c>
      <c r="C488" s="183">
        <v>0</v>
      </c>
      <c r="D488" s="183">
        <v>0</v>
      </c>
      <c r="E488" s="183">
        <v>0</v>
      </c>
      <c r="F488" s="183">
        <v>85</v>
      </c>
      <c r="G488" s="183">
        <v>85</v>
      </c>
      <c r="H488" s="606">
        <v>80</v>
      </c>
      <c r="I488" s="617">
        <f t="shared" si="21"/>
        <v>0.9411764705882353</v>
      </c>
      <c r="J488" s="163" t="s">
        <v>773</v>
      </c>
    </row>
    <row r="489" spans="1:10" ht="12.75">
      <c r="A489" s="164"/>
      <c r="B489" s="184">
        <v>0</v>
      </c>
      <c r="C489" s="184">
        <v>0</v>
      </c>
      <c r="D489" s="184">
        <v>0</v>
      </c>
      <c r="E489" s="184">
        <v>0</v>
      </c>
      <c r="F489" s="184">
        <v>0</v>
      </c>
      <c r="G489" s="184">
        <v>0</v>
      </c>
      <c r="H489" s="606">
        <v>5</v>
      </c>
      <c r="I489" s="617" t="str">
        <f t="shared" si="21"/>
        <v>*</v>
      </c>
      <c r="J489" s="166" t="s">
        <v>697</v>
      </c>
    </row>
    <row r="490" spans="1:10" ht="12.75">
      <c r="A490" s="164" t="s">
        <v>774</v>
      </c>
      <c r="B490" s="184">
        <v>0</v>
      </c>
      <c r="C490" s="184">
        <v>0</v>
      </c>
      <c r="D490" s="184">
        <v>0</v>
      </c>
      <c r="E490" s="184">
        <v>0</v>
      </c>
      <c r="F490" s="184">
        <v>0</v>
      </c>
      <c r="G490" s="184">
        <v>0</v>
      </c>
      <c r="H490" s="606">
        <v>0</v>
      </c>
      <c r="I490" s="617" t="str">
        <f t="shared" si="21"/>
        <v>*</v>
      </c>
      <c r="J490" s="166" t="s">
        <v>525</v>
      </c>
    </row>
    <row r="491" spans="1:10" ht="12.75">
      <c r="A491" s="164"/>
      <c r="B491" s="184">
        <v>0</v>
      </c>
      <c r="C491" s="184">
        <v>0</v>
      </c>
      <c r="D491" s="184">
        <v>171</v>
      </c>
      <c r="E491" s="184">
        <v>171</v>
      </c>
      <c r="F491" s="184">
        <v>171</v>
      </c>
      <c r="G491" s="184">
        <v>171</v>
      </c>
      <c r="H491" s="606">
        <v>171</v>
      </c>
      <c r="I491" s="617">
        <f t="shared" si="21"/>
        <v>1</v>
      </c>
      <c r="J491" s="166" t="s">
        <v>588</v>
      </c>
    </row>
    <row r="492" spans="1:10" ht="12.75">
      <c r="A492" s="164"/>
      <c r="B492" s="184">
        <v>0</v>
      </c>
      <c r="C492" s="184">
        <v>0</v>
      </c>
      <c r="D492" s="184">
        <v>0</v>
      </c>
      <c r="E492" s="184">
        <v>0</v>
      </c>
      <c r="F492" s="184">
        <v>0</v>
      </c>
      <c r="G492" s="184">
        <v>0</v>
      </c>
      <c r="H492" s="606">
        <v>0</v>
      </c>
      <c r="I492" s="617" t="str">
        <f t="shared" si="21"/>
        <v>*</v>
      </c>
      <c r="J492" s="166" t="s">
        <v>728</v>
      </c>
    </row>
    <row r="493" spans="1:10" ht="12.75">
      <c r="A493" s="164"/>
      <c r="B493" s="184">
        <v>0</v>
      </c>
      <c r="C493" s="184">
        <v>0</v>
      </c>
      <c r="D493" s="184">
        <v>49</v>
      </c>
      <c r="E493" s="184">
        <v>49</v>
      </c>
      <c r="F493" s="184">
        <v>49</v>
      </c>
      <c r="G493" s="184">
        <v>49</v>
      </c>
      <c r="H493" s="606">
        <v>49</v>
      </c>
      <c r="I493" s="617">
        <f t="shared" si="21"/>
        <v>1</v>
      </c>
      <c r="J493" s="166" t="s">
        <v>775</v>
      </c>
    </row>
    <row r="494" spans="1:10" ht="13.5" thickBot="1">
      <c r="A494" s="177"/>
      <c r="B494" s="200">
        <v>0</v>
      </c>
      <c r="C494" s="200">
        <v>0</v>
      </c>
      <c r="D494" s="200">
        <v>0</v>
      </c>
      <c r="E494" s="200">
        <v>0</v>
      </c>
      <c r="F494" s="200">
        <v>0</v>
      </c>
      <c r="G494" s="200">
        <v>0</v>
      </c>
      <c r="H494" s="348">
        <v>0</v>
      </c>
      <c r="I494" s="617" t="str">
        <f t="shared" si="21"/>
        <v>*</v>
      </c>
      <c r="J494" s="173" t="s">
        <v>708</v>
      </c>
    </row>
    <row r="495" spans="1:10" ht="13.5" thickBot="1">
      <c r="A495" s="117" t="s">
        <v>243</v>
      </c>
      <c r="B495" s="112">
        <f aca="true" t="shared" si="22" ref="B495:H495">SUM(B483:B494)</f>
        <v>0</v>
      </c>
      <c r="C495" s="323">
        <f t="shared" si="22"/>
        <v>0</v>
      </c>
      <c r="D495" s="323">
        <f t="shared" si="22"/>
        <v>220</v>
      </c>
      <c r="E495" s="323">
        <f t="shared" si="22"/>
        <v>220</v>
      </c>
      <c r="F495" s="323">
        <f t="shared" si="22"/>
        <v>305</v>
      </c>
      <c r="G495" s="323">
        <f t="shared" si="22"/>
        <v>305</v>
      </c>
      <c r="H495" s="323">
        <f t="shared" si="22"/>
        <v>305</v>
      </c>
      <c r="I495" s="581">
        <f t="shared" si="21"/>
        <v>1</v>
      </c>
      <c r="J495" s="121"/>
    </row>
    <row r="496" spans="1:16" ht="12.75">
      <c r="A496" s="78"/>
      <c r="B496" s="201"/>
      <c r="C496" s="201"/>
      <c r="D496" s="201"/>
      <c r="E496" s="201"/>
      <c r="F496" s="201"/>
      <c r="G496" s="201"/>
      <c r="H496" s="343"/>
      <c r="I496" s="201"/>
      <c r="J496" s="78"/>
      <c r="K496" s="77"/>
      <c r="L496" s="77"/>
      <c r="M496" s="77"/>
      <c r="N496" s="77"/>
      <c r="O496" s="77"/>
      <c r="P496" s="77"/>
    </row>
    <row r="497" spans="1:16" ht="12.75">
      <c r="A497" s="78"/>
      <c r="B497" s="201"/>
      <c r="C497" s="201"/>
      <c r="D497" s="201"/>
      <c r="E497" s="201"/>
      <c r="F497" s="201"/>
      <c r="G497" s="201"/>
      <c r="H497" s="343"/>
      <c r="I497" s="201"/>
      <c r="J497" s="78"/>
      <c r="K497" s="77"/>
      <c r="L497" s="77"/>
      <c r="M497" s="77"/>
      <c r="N497" s="77"/>
      <c r="O497" s="77"/>
      <c r="P497" s="77"/>
    </row>
    <row r="498" spans="1:10" ht="19.5" thickBot="1">
      <c r="A498" s="198" t="s">
        <v>776</v>
      </c>
      <c r="B498" s="199"/>
      <c r="C498" s="199"/>
      <c r="D498" s="199"/>
      <c r="E498" s="199"/>
      <c r="F498" s="199"/>
      <c r="G498" s="199"/>
      <c r="H498" s="605"/>
      <c r="I498" s="199"/>
      <c r="J498" s="77"/>
    </row>
    <row r="499" spans="1:10" ht="12.75">
      <c r="A499" s="113" t="s">
        <v>561</v>
      </c>
      <c r="B499" s="111" t="s">
        <v>430</v>
      </c>
      <c r="C499" s="111" t="s">
        <v>562</v>
      </c>
      <c r="D499" s="111" t="s">
        <v>563</v>
      </c>
      <c r="E499" s="111" t="s">
        <v>564</v>
      </c>
      <c r="F499" s="111" t="s">
        <v>873</v>
      </c>
      <c r="G499" s="111" t="s">
        <v>894</v>
      </c>
      <c r="H499" s="601" t="s">
        <v>175</v>
      </c>
      <c r="I499" s="111" t="s">
        <v>2</v>
      </c>
      <c r="J499" s="113" t="s">
        <v>434</v>
      </c>
    </row>
    <row r="500" spans="1:10" ht="13.5" thickBot="1">
      <c r="A500" s="114" t="s">
        <v>435</v>
      </c>
      <c r="B500" s="331" t="s">
        <v>242</v>
      </c>
      <c r="C500" s="331" t="s">
        <v>242</v>
      </c>
      <c r="D500" s="331" t="s">
        <v>242</v>
      </c>
      <c r="E500" s="331" t="s">
        <v>242</v>
      </c>
      <c r="F500" s="331" t="s">
        <v>242</v>
      </c>
      <c r="G500" s="331" t="s">
        <v>242</v>
      </c>
      <c r="H500" s="331" t="s">
        <v>881</v>
      </c>
      <c r="I500" s="331" t="s">
        <v>94</v>
      </c>
      <c r="J500" s="114"/>
    </row>
    <row r="501" spans="1:10" ht="12.75">
      <c r="A501" s="155" t="s">
        <v>777</v>
      </c>
      <c r="B501" s="182">
        <v>210</v>
      </c>
      <c r="C501" s="182">
        <v>210</v>
      </c>
      <c r="D501" s="182">
        <v>210</v>
      </c>
      <c r="E501" s="182">
        <v>210</v>
      </c>
      <c r="F501" s="182">
        <v>210</v>
      </c>
      <c r="G501" s="182">
        <v>210</v>
      </c>
      <c r="H501" s="156">
        <v>210</v>
      </c>
      <c r="I501" s="617">
        <f aca="true" t="shared" si="23" ref="I501:I527">IF(OR(H501=0,G501=0),"*",H501/G501)</f>
        <v>1</v>
      </c>
      <c r="J501" s="180" t="s">
        <v>778</v>
      </c>
    </row>
    <row r="502" spans="1:10" ht="12.75">
      <c r="A502" s="158" t="s">
        <v>779</v>
      </c>
      <c r="B502" s="159">
        <v>3076</v>
      </c>
      <c r="C502" s="159">
        <v>3076</v>
      </c>
      <c r="D502" s="159">
        <v>3076</v>
      </c>
      <c r="E502" s="159">
        <v>3076</v>
      </c>
      <c r="F502" s="159">
        <v>3076</v>
      </c>
      <c r="G502" s="159">
        <v>3076</v>
      </c>
      <c r="H502" s="159">
        <v>3075</v>
      </c>
      <c r="I502" s="617">
        <f t="shared" si="23"/>
        <v>0.9996749024707412</v>
      </c>
      <c r="J502" s="481" t="s">
        <v>186</v>
      </c>
    </row>
    <row r="503" spans="1:10" ht="12.75">
      <c r="A503" s="158"/>
      <c r="B503" s="328">
        <v>483</v>
      </c>
      <c r="C503" s="328">
        <v>483</v>
      </c>
      <c r="D503" s="328">
        <v>483</v>
      </c>
      <c r="E503" s="328">
        <v>483</v>
      </c>
      <c r="F503" s="674">
        <v>483</v>
      </c>
      <c r="G503" s="674">
        <v>484.03</v>
      </c>
      <c r="H503" s="674">
        <v>484.03</v>
      </c>
      <c r="I503" s="617">
        <f t="shared" si="23"/>
        <v>1</v>
      </c>
      <c r="J503" s="497" t="s">
        <v>187</v>
      </c>
    </row>
    <row r="504" spans="1:10" ht="12.75">
      <c r="A504" s="158"/>
      <c r="B504" s="328">
        <v>0</v>
      </c>
      <c r="C504" s="328">
        <v>0</v>
      </c>
      <c r="D504" s="328">
        <v>12464</v>
      </c>
      <c r="E504" s="328">
        <v>12484</v>
      </c>
      <c r="F504" s="328">
        <v>12484</v>
      </c>
      <c r="G504" s="328">
        <v>12644</v>
      </c>
      <c r="H504" s="159">
        <v>12644</v>
      </c>
      <c r="I504" s="617">
        <f t="shared" si="23"/>
        <v>1</v>
      </c>
      <c r="J504" s="481" t="s">
        <v>188</v>
      </c>
    </row>
    <row r="505" spans="1:10" ht="12.75">
      <c r="A505" s="158"/>
      <c r="B505" s="328">
        <v>0</v>
      </c>
      <c r="C505" s="328">
        <v>0</v>
      </c>
      <c r="D505" s="328">
        <v>0</v>
      </c>
      <c r="E505" s="328">
        <v>21</v>
      </c>
      <c r="F505" s="328">
        <v>21</v>
      </c>
      <c r="G505" s="328">
        <v>21</v>
      </c>
      <c r="H505" s="159">
        <v>21</v>
      </c>
      <c r="I505" s="617">
        <f t="shared" si="23"/>
        <v>1</v>
      </c>
      <c r="J505" s="625" t="s">
        <v>542</v>
      </c>
    </row>
    <row r="506" spans="1:10" ht="12.75">
      <c r="A506" s="158"/>
      <c r="B506" s="328">
        <v>0</v>
      </c>
      <c r="C506" s="328">
        <v>0</v>
      </c>
      <c r="D506" s="328">
        <v>0</v>
      </c>
      <c r="E506" s="328">
        <v>47</v>
      </c>
      <c r="F506" s="328">
        <v>47</v>
      </c>
      <c r="G506" s="328">
        <v>47</v>
      </c>
      <c r="H506" s="159">
        <v>47</v>
      </c>
      <c r="I506" s="617">
        <f t="shared" si="23"/>
        <v>1</v>
      </c>
      <c r="J506" s="481" t="s">
        <v>543</v>
      </c>
    </row>
    <row r="507" spans="1:10" ht="12.75">
      <c r="A507" s="109" t="s">
        <v>780</v>
      </c>
      <c r="B507" s="183">
        <v>40</v>
      </c>
      <c r="C507" s="183">
        <v>40</v>
      </c>
      <c r="D507" s="183">
        <v>40</v>
      </c>
      <c r="E507" s="183">
        <v>40</v>
      </c>
      <c r="F507" s="183">
        <v>40</v>
      </c>
      <c r="G507" s="183">
        <v>40</v>
      </c>
      <c r="H507" s="161">
        <v>33</v>
      </c>
      <c r="I507" s="617">
        <f t="shared" si="23"/>
        <v>0.825</v>
      </c>
      <c r="J507" s="163" t="s">
        <v>778</v>
      </c>
    </row>
    <row r="508" spans="1:10" ht="12.75">
      <c r="A508" s="109"/>
      <c r="B508" s="183">
        <v>0</v>
      </c>
      <c r="C508" s="183">
        <v>0</v>
      </c>
      <c r="D508" s="183">
        <v>0</v>
      </c>
      <c r="E508" s="183">
        <v>0</v>
      </c>
      <c r="F508" s="183">
        <v>0</v>
      </c>
      <c r="G508" s="183">
        <v>0</v>
      </c>
      <c r="H508" s="161">
        <v>0</v>
      </c>
      <c r="I508" s="617" t="str">
        <f t="shared" si="23"/>
        <v>*</v>
      </c>
      <c r="J508" s="163" t="s">
        <v>655</v>
      </c>
    </row>
    <row r="509" spans="1:10" ht="12.75">
      <c r="A509" s="109" t="s">
        <v>781</v>
      </c>
      <c r="B509" s="183">
        <v>0</v>
      </c>
      <c r="C509" s="183">
        <v>0</v>
      </c>
      <c r="D509" s="183">
        <v>0</v>
      </c>
      <c r="E509" s="183">
        <v>0</v>
      </c>
      <c r="F509" s="183">
        <v>0</v>
      </c>
      <c r="G509" s="183">
        <v>0</v>
      </c>
      <c r="H509" s="161">
        <v>155</v>
      </c>
      <c r="I509" s="617" t="str">
        <f t="shared" si="23"/>
        <v>*</v>
      </c>
      <c r="J509" s="163" t="s">
        <v>778</v>
      </c>
    </row>
    <row r="510" spans="1:10" ht="12.75">
      <c r="A510" s="109"/>
      <c r="B510" s="183">
        <v>0</v>
      </c>
      <c r="C510" s="183">
        <v>0</v>
      </c>
      <c r="D510" s="183">
        <v>0</v>
      </c>
      <c r="E510" s="183">
        <v>0</v>
      </c>
      <c r="F510" s="183">
        <v>0</v>
      </c>
      <c r="G510" s="183">
        <v>0</v>
      </c>
      <c r="H510" s="161">
        <v>0</v>
      </c>
      <c r="I510" s="617" t="str">
        <f t="shared" si="23"/>
        <v>*</v>
      </c>
      <c r="J510" s="163" t="s">
        <v>782</v>
      </c>
    </row>
    <row r="511" spans="1:10" ht="12.75">
      <c r="A511" s="109" t="s">
        <v>783</v>
      </c>
      <c r="B511" s="183">
        <v>0</v>
      </c>
      <c r="C511" s="183">
        <v>0</v>
      </c>
      <c r="D511" s="183">
        <v>0</v>
      </c>
      <c r="E511" s="183">
        <v>0</v>
      </c>
      <c r="F511" s="183">
        <v>0</v>
      </c>
      <c r="G511" s="183">
        <v>0</v>
      </c>
      <c r="H511" s="161">
        <v>0</v>
      </c>
      <c r="I511" s="617" t="str">
        <f t="shared" si="23"/>
        <v>*</v>
      </c>
      <c r="J511" s="598" t="s">
        <v>538</v>
      </c>
    </row>
    <row r="512" spans="1:10" ht="12.75">
      <c r="A512" s="109" t="s">
        <v>784</v>
      </c>
      <c r="B512" s="183">
        <v>0</v>
      </c>
      <c r="C512" s="183">
        <v>0</v>
      </c>
      <c r="D512" s="183">
        <v>0</v>
      </c>
      <c r="E512" s="183">
        <v>0</v>
      </c>
      <c r="F512" s="183">
        <v>0</v>
      </c>
      <c r="G512" s="183">
        <v>0</v>
      </c>
      <c r="H512" s="161">
        <v>0</v>
      </c>
      <c r="I512" s="617" t="str">
        <f t="shared" si="23"/>
        <v>*</v>
      </c>
      <c r="J512" s="163" t="s">
        <v>749</v>
      </c>
    </row>
    <row r="513" spans="1:10" ht="12.75">
      <c r="A513" s="109" t="s">
        <v>785</v>
      </c>
      <c r="B513" s="183">
        <v>0</v>
      </c>
      <c r="C513" s="183">
        <v>500</v>
      </c>
      <c r="D513" s="183">
        <v>500</v>
      </c>
      <c r="E513" s="183">
        <v>500</v>
      </c>
      <c r="F513" s="183">
        <v>500</v>
      </c>
      <c r="G513" s="183">
        <v>500</v>
      </c>
      <c r="H513" s="161">
        <v>495</v>
      </c>
      <c r="I513" s="617">
        <f t="shared" si="23"/>
        <v>0.99</v>
      </c>
      <c r="J513" s="160" t="s">
        <v>538</v>
      </c>
    </row>
    <row r="514" spans="1:10" ht="12.75">
      <c r="A514" s="109" t="s">
        <v>786</v>
      </c>
      <c r="B514" s="183">
        <v>0</v>
      </c>
      <c r="C514" s="183">
        <v>0</v>
      </c>
      <c r="D514" s="183">
        <v>100</v>
      </c>
      <c r="E514" s="183">
        <v>50</v>
      </c>
      <c r="F514" s="183">
        <v>50</v>
      </c>
      <c r="G514" s="183">
        <v>70</v>
      </c>
      <c r="H514" s="161">
        <v>56</v>
      </c>
      <c r="I514" s="617">
        <f t="shared" si="23"/>
        <v>0.8</v>
      </c>
      <c r="J514" s="160" t="s">
        <v>787</v>
      </c>
    </row>
    <row r="515" spans="1:10" ht="12.75">
      <c r="A515" s="109" t="s">
        <v>788</v>
      </c>
      <c r="B515" s="183">
        <v>0</v>
      </c>
      <c r="C515" s="183">
        <v>0</v>
      </c>
      <c r="D515" s="183">
        <v>0</v>
      </c>
      <c r="E515" s="183">
        <v>0</v>
      </c>
      <c r="F515" s="183">
        <v>0</v>
      </c>
      <c r="G515" s="183">
        <v>0</v>
      </c>
      <c r="H515" s="161">
        <v>0</v>
      </c>
      <c r="I515" s="617" t="str">
        <f t="shared" si="23"/>
        <v>*</v>
      </c>
      <c r="J515" s="163" t="s">
        <v>782</v>
      </c>
    </row>
    <row r="516" spans="1:10" ht="12.75">
      <c r="A516" s="109"/>
      <c r="B516" s="183">
        <v>0</v>
      </c>
      <c r="C516" s="183">
        <v>0</v>
      </c>
      <c r="D516" s="183">
        <v>0</v>
      </c>
      <c r="E516" s="183">
        <v>0</v>
      </c>
      <c r="F516" s="183">
        <v>0</v>
      </c>
      <c r="G516" s="183">
        <v>0</v>
      </c>
      <c r="H516" s="161">
        <v>0</v>
      </c>
      <c r="I516" s="617" t="str">
        <f t="shared" si="23"/>
        <v>*</v>
      </c>
      <c r="J516" s="163" t="s">
        <v>789</v>
      </c>
    </row>
    <row r="517" spans="1:10" ht="12.75">
      <c r="A517" s="174" t="s">
        <v>790</v>
      </c>
      <c r="B517" s="499">
        <v>100</v>
      </c>
      <c r="C517" s="499">
        <v>100</v>
      </c>
      <c r="D517" s="499">
        <v>100</v>
      </c>
      <c r="E517" s="499">
        <v>100</v>
      </c>
      <c r="F517" s="499">
        <v>100</v>
      </c>
      <c r="G517" s="499">
        <v>100</v>
      </c>
      <c r="H517" s="203">
        <v>81</v>
      </c>
      <c r="I517" s="617">
        <f t="shared" si="23"/>
        <v>0.81</v>
      </c>
      <c r="J517" s="498" t="s">
        <v>538</v>
      </c>
    </row>
    <row r="518" spans="1:10" ht="12.75">
      <c r="A518" s="174"/>
      <c r="B518" s="612">
        <v>100</v>
      </c>
      <c r="C518" s="612">
        <v>100</v>
      </c>
      <c r="D518" s="612">
        <v>0</v>
      </c>
      <c r="E518" s="612">
        <v>0</v>
      </c>
      <c r="F518" s="612">
        <v>0</v>
      </c>
      <c r="G518" s="612">
        <v>0</v>
      </c>
      <c r="H518" s="203">
        <v>0</v>
      </c>
      <c r="I518" s="617" t="str">
        <f t="shared" si="23"/>
        <v>*</v>
      </c>
      <c r="J518" s="481" t="s">
        <v>261</v>
      </c>
    </row>
    <row r="519" spans="1:10" ht="12.75">
      <c r="A519" s="164" t="s">
        <v>791</v>
      </c>
      <c r="B519" s="184"/>
      <c r="C519" s="184"/>
      <c r="D519" s="612"/>
      <c r="E519" s="612"/>
      <c r="F519" s="184"/>
      <c r="G519" s="184"/>
      <c r="H519" s="165"/>
      <c r="I519" s="618" t="str">
        <f t="shared" si="23"/>
        <v>*</v>
      </c>
      <c r="J519" s="613"/>
    </row>
    <row r="520" spans="1:10" ht="12.75">
      <c r="A520" s="668" t="s">
        <v>870</v>
      </c>
      <c r="B520" s="328">
        <v>0</v>
      </c>
      <c r="C520" s="328">
        <v>0</v>
      </c>
      <c r="D520" s="328">
        <v>0</v>
      </c>
      <c r="E520" s="328">
        <v>2736</v>
      </c>
      <c r="F520" s="328">
        <v>3529</v>
      </c>
      <c r="G520" s="328">
        <v>3529</v>
      </c>
      <c r="H520" s="159">
        <v>3085</v>
      </c>
      <c r="I520" s="593">
        <f t="shared" si="23"/>
        <v>0.8741853216208557</v>
      </c>
      <c r="J520" s="607" t="s">
        <v>538</v>
      </c>
    </row>
    <row r="521" spans="1:10" ht="12.75">
      <c r="A521" s="734" t="s">
        <v>887</v>
      </c>
      <c r="B521" s="732"/>
      <c r="C521" s="732"/>
      <c r="D521" s="732"/>
      <c r="E521" s="732"/>
      <c r="F521" s="732"/>
      <c r="G521" s="732"/>
      <c r="H521" s="175"/>
      <c r="I521" s="666" t="str">
        <f t="shared" si="23"/>
        <v>*</v>
      </c>
      <c r="J521" s="596"/>
    </row>
    <row r="522" spans="1:10" ht="12.75">
      <c r="A522" s="733" t="s">
        <v>888</v>
      </c>
      <c r="B522" s="328">
        <v>0</v>
      </c>
      <c r="C522" s="328">
        <v>0</v>
      </c>
      <c r="D522" s="328">
        <v>0</v>
      </c>
      <c r="E522" s="328">
        <v>0</v>
      </c>
      <c r="F522" s="328">
        <v>0</v>
      </c>
      <c r="G522" s="328">
        <v>0</v>
      </c>
      <c r="H522" s="159">
        <v>1892</v>
      </c>
      <c r="I522" s="593" t="str">
        <f t="shared" si="23"/>
        <v>*</v>
      </c>
      <c r="J522" s="607" t="s">
        <v>538</v>
      </c>
    </row>
    <row r="523" spans="1:10" ht="12.75">
      <c r="A523" s="164" t="s">
        <v>792</v>
      </c>
      <c r="B523" s="183">
        <v>0</v>
      </c>
      <c r="C523" s="183">
        <v>0</v>
      </c>
      <c r="D523" s="183">
        <v>0</v>
      </c>
      <c r="E523" s="183">
        <v>0</v>
      </c>
      <c r="F523" s="183">
        <v>0</v>
      </c>
      <c r="G523" s="183">
        <v>0</v>
      </c>
      <c r="H523" s="161">
        <v>0</v>
      </c>
      <c r="I523" s="617" t="str">
        <f t="shared" si="23"/>
        <v>*</v>
      </c>
      <c r="J523" s="160" t="s">
        <v>793</v>
      </c>
    </row>
    <row r="524" spans="1:10" ht="12.75">
      <c r="A524" s="174"/>
      <c r="B524" s="184">
        <v>0</v>
      </c>
      <c r="C524" s="184">
        <v>0</v>
      </c>
      <c r="D524" s="184">
        <v>0</v>
      </c>
      <c r="E524" s="184">
        <v>0</v>
      </c>
      <c r="F524" s="184">
        <v>0</v>
      </c>
      <c r="G524" s="184">
        <v>0</v>
      </c>
      <c r="H524" s="165">
        <v>6</v>
      </c>
      <c r="I524" s="617" t="str">
        <f t="shared" si="23"/>
        <v>*</v>
      </c>
      <c r="J524" s="166" t="s">
        <v>778</v>
      </c>
    </row>
    <row r="525" spans="1:10" ht="12.75">
      <c r="A525" s="158"/>
      <c r="B525" s="184">
        <v>0</v>
      </c>
      <c r="C525" s="184">
        <v>0</v>
      </c>
      <c r="D525" s="184">
        <v>0</v>
      </c>
      <c r="E525" s="184">
        <v>0</v>
      </c>
      <c r="F525" s="184">
        <v>0</v>
      </c>
      <c r="G525" s="184">
        <v>0</v>
      </c>
      <c r="H525" s="165">
        <v>0</v>
      </c>
      <c r="I525" s="617" t="str">
        <f t="shared" si="23"/>
        <v>*</v>
      </c>
      <c r="J525" s="166" t="s">
        <v>794</v>
      </c>
    </row>
    <row r="526" spans="1:10" ht="13.5" thickBot="1">
      <c r="A526" s="177" t="s">
        <v>795</v>
      </c>
      <c r="B526" s="200">
        <v>0</v>
      </c>
      <c r="C526" s="200">
        <v>0</v>
      </c>
      <c r="D526" s="200">
        <v>0</v>
      </c>
      <c r="E526" s="200">
        <v>0</v>
      </c>
      <c r="F526" s="200">
        <v>20</v>
      </c>
      <c r="G526" s="200">
        <v>20</v>
      </c>
      <c r="H526" s="336">
        <v>20</v>
      </c>
      <c r="I526" s="617">
        <f t="shared" si="23"/>
        <v>1</v>
      </c>
      <c r="J526" s="173" t="s">
        <v>655</v>
      </c>
    </row>
    <row r="527" spans="1:10" ht="13.5" thickBot="1">
      <c r="A527" s="117" t="s">
        <v>243</v>
      </c>
      <c r="B527" s="112">
        <f aca="true" t="shared" si="24" ref="B527:H527">SUM(B501:B526)</f>
        <v>4009</v>
      </c>
      <c r="C527" s="323">
        <f t="shared" si="24"/>
        <v>4509</v>
      </c>
      <c r="D527" s="323">
        <f t="shared" si="24"/>
        <v>16973</v>
      </c>
      <c r="E527" s="323">
        <f t="shared" si="24"/>
        <v>19747</v>
      </c>
      <c r="F527" s="323">
        <f t="shared" si="24"/>
        <v>20560</v>
      </c>
      <c r="G527" s="670">
        <f t="shared" si="24"/>
        <v>20741.03</v>
      </c>
      <c r="H527" s="670">
        <f t="shared" si="24"/>
        <v>22304.03</v>
      </c>
      <c r="I527" s="581">
        <f t="shared" si="23"/>
        <v>1.0753578775981714</v>
      </c>
      <c r="J527" s="121"/>
    </row>
    <row r="528" spans="2:9" ht="12.75">
      <c r="B528" s="99" t="s">
        <v>181</v>
      </c>
      <c r="C528" s="99"/>
      <c r="D528" s="99"/>
      <c r="E528" s="99"/>
      <c r="F528" s="99"/>
      <c r="G528" s="99"/>
      <c r="H528" s="600" t="s">
        <v>181</v>
      </c>
      <c r="I528" s="99"/>
    </row>
    <row r="529" spans="1:9" ht="19.5" thickBot="1">
      <c r="A529" s="1" t="s">
        <v>796</v>
      </c>
      <c r="B529" s="99"/>
      <c r="C529" s="99"/>
      <c r="D529" s="99"/>
      <c r="E529" s="99"/>
      <c r="F529" s="99"/>
      <c r="G529" s="99"/>
      <c r="H529" s="600"/>
      <c r="I529" s="99"/>
    </row>
    <row r="530" spans="1:10" ht="12.75">
      <c r="A530" s="113" t="s">
        <v>561</v>
      </c>
      <c r="B530" s="111" t="s">
        <v>430</v>
      </c>
      <c r="C530" s="111" t="s">
        <v>562</v>
      </c>
      <c r="D530" s="111" t="s">
        <v>563</v>
      </c>
      <c r="E530" s="111" t="s">
        <v>564</v>
      </c>
      <c r="F530" s="111" t="s">
        <v>873</v>
      </c>
      <c r="G530" s="111" t="s">
        <v>894</v>
      </c>
      <c r="H530" s="601" t="s">
        <v>175</v>
      </c>
      <c r="I530" s="111" t="s">
        <v>2</v>
      </c>
      <c r="J530" s="113" t="s">
        <v>434</v>
      </c>
    </row>
    <row r="531" spans="1:10" ht="13.5" thickBot="1">
      <c r="A531" s="114" t="s">
        <v>435</v>
      </c>
      <c r="B531" s="331" t="s">
        <v>242</v>
      </c>
      <c r="C531" s="331" t="s">
        <v>242</v>
      </c>
      <c r="D531" s="331" t="s">
        <v>242</v>
      </c>
      <c r="E531" s="331" t="s">
        <v>242</v>
      </c>
      <c r="F531" s="331" t="s">
        <v>242</v>
      </c>
      <c r="G531" s="331" t="s">
        <v>242</v>
      </c>
      <c r="H531" s="331" t="s">
        <v>881</v>
      </c>
      <c r="I531" s="331" t="s">
        <v>94</v>
      </c>
      <c r="J531" s="114"/>
    </row>
    <row r="532" spans="1:10" ht="12.75">
      <c r="A532" s="76" t="s">
        <v>797</v>
      </c>
      <c r="B532" s="188">
        <v>4021</v>
      </c>
      <c r="C532" s="188">
        <v>4021</v>
      </c>
      <c r="D532" s="188">
        <v>4021</v>
      </c>
      <c r="E532" s="188">
        <v>3710</v>
      </c>
      <c r="F532" s="188">
        <v>3710</v>
      </c>
      <c r="G532" s="188">
        <v>3710</v>
      </c>
      <c r="H532" s="188">
        <v>3709</v>
      </c>
      <c r="I532" s="617">
        <f aca="true" t="shared" si="25" ref="I532:I555">IF(OR(H532=0,G532=0),"*",H532/G532)</f>
        <v>0.9997304582210242</v>
      </c>
      <c r="J532" s="608" t="s">
        <v>318</v>
      </c>
    </row>
    <row r="533" spans="1:10" ht="12.75">
      <c r="A533" s="8" t="s">
        <v>798</v>
      </c>
      <c r="B533" s="193">
        <v>43900</v>
      </c>
      <c r="C533" s="193">
        <v>43900</v>
      </c>
      <c r="D533" s="193">
        <v>43900</v>
      </c>
      <c r="E533" s="193">
        <v>43900</v>
      </c>
      <c r="F533" s="193">
        <v>43900</v>
      </c>
      <c r="G533" s="193">
        <v>43900</v>
      </c>
      <c r="H533" s="193">
        <v>35575</v>
      </c>
      <c r="I533" s="617">
        <f t="shared" si="25"/>
        <v>0.8103644646924829</v>
      </c>
      <c r="J533" s="609" t="s">
        <v>319</v>
      </c>
    </row>
    <row r="534" spans="1:10" ht="12.75">
      <c r="A534" s="8" t="s">
        <v>799</v>
      </c>
      <c r="B534" s="193">
        <v>1195</v>
      </c>
      <c r="C534" s="193">
        <v>1195</v>
      </c>
      <c r="D534" s="193">
        <v>1195</v>
      </c>
      <c r="E534" s="193">
        <v>1195</v>
      </c>
      <c r="F534" s="193">
        <v>1195</v>
      </c>
      <c r="G534" s="193">
        <v>1195</v>
      </c>
      <c r="H534" s="193">
        <v>691</v>
      </c>
      <c r="I534" s="617">
        <f t="shared" si="25"/>
        <v>0.5782426778242677</v>
      </c>
      <c r="J534" s="609" t="s">
        <v>800</v>
      </c>
    </row>
    <row r="535" spans="1:10" ht="12.75">
      <c r="A535" s="8" t="s">
        <v>801</v>
      </c>
      <c r="B535" s="193">
        <v>80</v>
      </c>
      <c r="C535" s="193">
        <v>80</v>
      </c>
      <c r="D535" s="193">
        <v>80</v>
      </c>
      <c r="E535" s="193">
        <v>80</v>
      </c>
      <c r="F535" s="193">
        <v>80</v>
      </c>
      <c r="G535" s="193">
        <v>80</v>
      </c>
      <c r="H535" s="193">
        <v>62</v>
      </c>
      <c r="I535" s="617">
        <f t="shared" si="25"/>
        <v>0.775</v>
      </c>
      <c r="J535" s="609" t="s">
        <v>321</v>
      </c>
    </row>
    <row r="536" spans="1:10" ht="12.75">
      <c r="A536" s="8" t="s">
        <v>802</v>
      </c>
      <c r="B536" s="193">
        <v>300</v>
      </c>
      <c r="C536" s="193">
        <v>300</v>
      </c>
      <c r="D536" s="193">
        <v>300</v>
      </c>
      <c r="E536" s="193">
        <v>300</v>
      </c>
      <c r="F536" s="193">
        <v>300</v>
      </c>
      <c r="G536" s="193">
        <v>300</v>
      </c>
      <c r="H536" s="193">
        <v>257</v>
      </c>
      <c r="I536" s="617">
        <f t="shared" si="25"/>
        <v>0.8566666666666667</v>
      </c>
      <c r="J536" s="609" t="s">
        <v>803</v>
      </c>
    </row>
    <row r="537" spans="1:10" ht="12.75">
      <c r="A537" s="8" t="s">
        <v>804</v>
      </c>
      <c r="B537" s="349">
        <v>400</v>
      </c>
      <c r="C537" s="349">
        <v>400</v>
      </c>
      <c r="D537" s="349">
        <v>400</v>
      </c>
      <c r="E537" s="349">
        <v>400</v>
      </c>
      <c r="F537" s="349">
        <v>400</v>
      </c>
      <c r="G537" s="349">
        <v>400</v>
      </c>
      <c r="H537" s="349">
        <v>140</v>
      </c>
      <c r="I537" s="617">
        <f t="shared" si="25"/>
        <v>0.35</v>
      </c>
      <c r="J537" s="609" t="s">
        <v>323</v>
      </c>
    </row>
    <row r="538" spans="1:10" ht="12.75">
      <c r="A538" s="8" t="s">
        <v>805</v>
      </c>
      <c r="B538" s="349">
        <v>10</v>
      </c>
      <c r="C538" s="349">
        <v>10</v>
      </c>
      <c r="D538" s="349">
        <v>10</v>
      </c>
      <c r="E538" s="349">
        <v>10</v>
      </c>
      <c r="F538" s="349">
        <v>10</v>
      </c>
      <c r="G538" s="349">
        <v>10</v>
      </c>
      <c r="H538" s="349">
        <v>10</v>
      </c>
      <c r="I538" s="617">
        <f t="shared" si="25"/>
        <v>1</v>
      </c>
      <c r="J538" s="609" t="s">
        <v>324</v>
      </c>
    </row>
    <row r="539" spans="1:10" ht="12.75">
      <c r="A539" s="8" t="s">
        <v>806</v>
      </c>
      <c r="B539" s="349">
        <v>300</v>
      </c>
      <c r="C539" s="349">
        <v>300</v>
      </c>
      <c r="D539" s="349">
        <v>300</v>
      </c>
      <c r="E539" s="349">
        <v>300</v>
      </c>
      <c r="F539" s="349">
        <v>300</v>
      </c>
      <c r="G539" s="349">
        <v>300</v>
      </c>
      <c r="H539" s="349">
        <v>190</v>
      </c>
      <c r="I539" s="617">
        <f t="shared" si="25"/>
        <v>0.6333333333333333</v>
      </c>
      <c r="J539" s="609" t="s">
        <v>325</v>
      </c>
    </row>
    <row r="540" spans="1:10" ht="12.75">
      <c r="A540" s="8" t="s">
        <v>807</v>
      </c>
      <c r="B540" s="349">
        <v>800</v>
      </c>
      <c r="C540" s="349">
        <v>800</v>
      </c>
      <c r="D540" s="349">
        <v>800</v>
      </c>
      <c r="E540" s="349">
        <v>800</v>
      </c>
      <c r="F540" s="349">
        <v>800</v>
      </c>
      <c r="G540" s="349">
        <v>800</v>
      </c>
      <c r="H540" s="349">
        <v>187</v>
      </c>
      <c r="I540" s="617">
        <f t="shared" si="25"/>
        <v>0.23375</v>
      </c>
      <c r="J540" s="609" t="s">
        <v>326</v>
      </c>
    </row>
    <row r="541" spans="1:10" ht="12.75">
      <c r="A541" s="8" t="s">
        <v>808</v>
      </c>
      <c r="B541" s="349">
        <v>400</v>
      </c>
      <c r="C541" s="349">
        <v>379</v>
      </c>
      <c r="D541" s="349">
        <v>379</v>
      </c>
      <c r="E541" s="349">
        <v>379</v>
      </c>
      <c r="F541" s="349">
        <v>379</v>
      </c>
      <c r="G541" s="349">
        <v>379</v>
      </c>
      <c r="H541" s="349">
        <v>379</v>
      </c>
      <c r="I541" s="617">
        <f t="shared" si="25"/>
        <v>1</v>
      </c>
      <c r="J541" s="609" t="s">
        <v>327</v>
      </c>
    </row>
    <row r="542" spans="1:10" ht="12.75">
      <c r="A542" s="8" t="s">
        <v>809</v>
      </c>
      <c r="B542" s="349">
        <v>120</v>
      </c>
      <c r="C542" s="349">
        <v>120</v>
      </c>
      <c r="D542" s="349">
        <v>120</v>
      </c>
      <c r="E542" s="349">
        <v>120</v>
      </c>
      <c r="F542" s="349">
        <v>120</v>
      </c>
      <c r="G542" s="349">
        <v>120</v>
      </c>
      <c r="H542" s="349">
        <v>120</v>
      </c>
      <c r="I542" s="617">
        <f t="shared" si="25"/>
        <v>1</v>
      </c>
      <c r="J542" s="609" t="s">
        <v>328</v>
      </c>
    </row>
    <row r="543" spans="1:10" ht="12.75">
      <c r="A543" s="8" t="s">
        <v>809</v>
      </c>
      <c r="B543" s="349">
        <v>2670</v>
      </c>
      <c r="C543" s="349">
        <v>2670</v>
      </c>
      <c r="D543" s="349">
        <v>2670</v>
      </c>
      <c r="E543" s="349">
        <v>2670</v>
      </c>
      <c r="F543" s="349">
        <v>2670</v>
      </c>
      <c r="G543" s="349">
        <v>2670</v>
      </c>
      <c r="H543" s="349">
        <v>2655</v>
      </c>
      <c r="I543" s="617">
        <f t="shared" si="25"/>
        <v>0.9943820224719101</v>
      </c>
      <c r="J543" s="609" t="s">
        <v>329</v>
      </c>
    </row>
    <row r="544" spans="1:10" ht="12.75">
      <c r="A544" s="8" t="s">
        <v>809</v>
      </c>
      <c r="B544" s="349">
        <v>1537</v>
      </c>
      <c r="C544" s="349">
        <v>1537</v>
      </c>
      <c r="D544" s="349">
        <v>1537</v>
      </c>
      <c r="E544" s="349">
        <v>1537</v>
      </c>
      <c r="F544" s="349">
        <v>1537</v>
      </c>
      <c r="G544" s="349">
        <v>1537</v>
      </c>
      <c r="H544" s="349">
        <v>1492</v>
      </c>
      <c r="I544" s="617">
        <f t="shared" si="25"/>
        <v>0.970722186076773</v>
      </c>
      <c r="J544" s="609" t="s">
        <v>330</v>
      </c>
    </row>
    <row r="545" spans="1:10" ht="12.75">
      <c r="A545" s="8" t="s">
        <v>904</v>
      </c>
      <c r="B545" s="349">
        <v>600</v>
      </c>
      <c r="C545" s="349">
        <v>600</v>
      </c>
      <c r="D545" s="349">
        <v>600</v>
      </c>
      <c r="E545" s="349">
        <v>0</v>
      </c>
      <c r="F545" s="349">
        <v>0</v>
      </c>
      <c r="G545" s="349">
        <v>0</v>
      </c>
      <c r="H545" s="349">
        <v>0</v>
      </c>
      <c r="I545" s="617" t="str">
        <f t="shared" si="25"/>
        <v>*</v>
      </c>
      <c r="J545" s="609" t="s">
        <v>331</v>
      </c>
    </row>
    <row r="546" spans="1:10" ht="12.75">
      <c r="A546" s="8" t="s">
        <v>903</v>
      </c>
      <c r="B546" s="349">
        <v>200</v>
      </c>
      <c r="C546" s="349">
        <v>200</v>
      </c>
      <c r="D546" s="349">
        <v>200</v>
      </c>
      <c r="E546" s="349">
        <v>200</v>
      </c>
      <c r="F546" s="349">
        <v>160</v>
      </c>
      <c r="G546" s="349">
        <v>160</v>
      </c>
      <c r="H546" s="349">
        <v>190</v>
      </c>
      <c r="I546" s="617">
        <f t="shared" si="25"/>
        <v>1.1875</v>
      </c>
      <c r="J546" s="609" t="s">
        <v>332</v>
      </c>
    </row>
    <row r="547" spans="1:10" ht="12.75">
      <c r="A547" s="8" t="s">
        <v>810</v>
      </c>
      <c r="B547" s="349">
        <v>600</v>
      </c>
      <c r="C547" s="349">
        <v>736</v>
      </c>
      <c r="D547" s="349">
        <v>736</v>
      </c>
      <c r="E547" s="349">
        <v>736</v>
      </c>
      <c r="F547" s="349">
        <v>736</v>
      </c>
      <c r="G547" s="349">
        <v>736</v>
      </c>
      <c r="H547" s="349">
        <v>736</v>
      </c>
      <c r="I547" s="617">
        <f t="shared" si="25"/>
        <v>1</v>
      </c>
      <c r="J547" s="609" t="s">
        <v>333</v>
      </c>
    </row>
    <row r="548" spans="1:10" ht="12.75">
      <c r="A548" s="8" t="s">
        <v>902</v>
      </c>
      <c r="B548" s="349">
        <v>700</v>
      </c>
      <c r="C548" s="349">
        <v>614</v>
      </c>
      <c r="D548" s="349">
        <v>614</v>
      </c>
      <c r="E548" s="349">
        <v>614</v>
      </c>
      <c r="F548" s="349">
        <v>637</v>
      </c>
      <c r="G548" s="349">
        <v>637</v>
      </c>
      <c r="H548" s="349">
        <v>697</v>
      </c>
      <c r="I548" s="617">
        <f t="shared" si="25"/>
        <v>1.0941915227629513</v>
      </c>
      <c r="J548" s="609" t="s">
        <v>334</v>
      </c>
    </row>
    <row r="549" spans="1:10" ht="12.75">
      <c r="A549" s="8" t="s">
        <v>901</v>
      </c>
      <c r="B549" s="349">
        <v>350</v>
      </c>
      <c r="C549" s="349">
        <v>350</v>
      </c>
      <c r="D549" s="349">
        <v>350</v>
      </c>
      <c r="E549" s="349">
        <v>350</v>
      </c>
      <c r="F549" s="349">
        <v>550</v>
      </c>
      <c r="G549" s="349">
        <v>550</v>
      </c>
      <c r="H549" s="349">
        <v>0</v>
      </c>
      <c r="I549" s="617" t="str">
        <f t="shared" si="25"/>
        <v>*</v>
      </c>
      <c r="J549" s="609" t="s">
        <v>335</v>
      </c>
    </row>
    <row r="550" spans="1:10" ht="12.75">
      <c r="A550" s="8" t="s">
        <v>811</v>
      </c>
      <c r="B550" s="349">
        <v>250</v>
      </c>
      <c r="C550" s="349">
        <v>250</v>
      </c>
      <c r="D550" s="349">
        <v>250</v>
      </c>
      <c r="E550" s="349">
        <v>250</v>
      </c>
      <c r="F550" s="349">
        <v>0</v>
      </c>
      <c r="G550" s="349">
        <v>0</v>
      </c>
      <c r="H550" s="349">
        <v>0</v>
      </c>
      <c r="I550" s="617" t="str">
        <f t="shared" si="25"/>
        <v>*</v>
      </c>
      <c r="J550" s="609" t="s">
        <v>812</v>
      </c>
    </row>
    <row r="551" spans="1:10" ht="12.75">
      <c r="A551" s="8" t="s">
        <v>813</v>
      </c>
      <c r="B551" s="349">
        <v>330</v>
      </c>
      <c r="C551" s="349">
        <v>330</v>
      </c>
      <c r="D551" s="349">
        <v>330</v>
      </c>
      <c r="E551" s="349">
        <v>330</v>
      </c>
      <c r="F551" s="349">
        <v>330</v>
      </c>
      <c r="G551" s="349">
        <v>330</v>
      </c>
      <c r="H551" s="349">
        <v>330</v>
      </c>
      <c r="I551" s="617">
        <f t="shared" si="25"/>
        <v>1</v>
      </c>
      <c r="J551" s="609" t="s">
        <v>337</v>
      </c>
    </row>
    <row r="552" spans="1:10" ht="12.75">
      <c r="A552" s="8" t="s">
        <v>814</v>
      </c>
      <c r="B552" s="349">
        <v>0</v>
      </c>
      <c r="C552" s="349">
        <v>0</v>
      </c>
      <c r="D552" s="349">
        <v>0</v>
      </c>
      <c r="E552" s="349">
        <v>2542</v>
      </c>
      <c r="F552" s="349">
        <v>8646</v>
      </c>
      <c r="G552" s="349">
        <v>8646</v>
      </c>
      <c r="H552" s="349">
        <v>8646</v>
      </c>
      <c r="I552" s="617">
        <f t="shared" si="25"/>
        <v>1</v>
      </c>
      <c r="J552" s="609" t="s">
        <v>872</v>
      </c>
    </row>
    <row r="553" spans="1:10" ht="12.75">
      <c r="A553" s="8" t="s">
        <v>815</v>
      </c>
      <c r="B553" s="349">
        <v>2397</v>
      </c>
      <c r="C553" s="349">
        <v>2368</v>
      </c>
      <c r="D553" s="349">
        <v>2368</v>
      </c>
      <c r="E553" s="349">
        <v>737</v>
      </c>
      <c r="F553" s="349">
        <v>2748</v>
      </c>
      <c r="G553" s="349">
        <v>2748</v>
      </c>
      <c r="H553" s="349">
        <v>0</v>
      </c>
      <c r="I553" s="617" t="str">
        <f t="shared" si="25"/>
        <v>*</v>
      </c>
      <c r="J553" s="609" t="s">
        <v>338</v>
      </c>
    </row>
    <row r="554" spans="1:10" ht="13.5" thickBot="1">
      <c r="A554" s="347" t="s">
        <v>816</v>
      </c>
      <c r="B554" s="196">
        <v>8699</v>
      </c>
      <c r="C554" s="196">
        <v>8699</v>
      </c>
      <c r="D554" s="196">
        <v>8699</v>
      </c>
      <c r="E554" s="196">
        <v>7276</v>
      </c>
      <c r="F554" s="196">
        <v>7276</v>
      </c>
      <c r="G554" s="196">
        <v>7276</v>
      </c>
      <c r="H554" s="348">
        <v>0</v>
      </c>
      <c r="I554" s="617" t="str">
        <f t="shared" si="25"/>
        <v>*</v>
      </c>
      <c r="J554" s="610" t="s">
        <v>339</v>
      </c>
    </row>
    <row r="555" spans="1:10" ht="13.5" thickBot="1">
      <c r="A555" s="73" t="s">
        <v>243</v>
      </c>
      <c r="B555" s="112">
        <f aca="true" t="shared" si="26" ref="B555:H555">SUM(B532:B554)</f>
        <v>69859</v>
      </c>
      <c r="C555" s="112">
        <f t="shared" si="26"/>
        <v>69859</v>
      </c>
      <c r="D555" s="112">
        <f t="shared" si="26"/>
        <v>69859</v>
      </c>
      <c r="E555" s="112">
        <f t="shared" si="26"/>
        <v>68436</v>
      </c>
      <c r="F555" s="112">
        <f t="shared" si="26"/>
        <v>76484</v>
      </c>
      <c r="G555" s="112">
        <f t="shared" si="26"/>
        <v>76484</v>
      </c>
      <c r="H555" s="112">
        <f t="shared" si="26"/>
        <v>56066</v>
      </c>
      <c r="I555" s="581">
        <f t="shared" si="25"/>
        <v>0.7330422049056011</v>
      </c>
      <c r="J555" s="611"/>
    </row>
    <row r="556" spans="1:28" ht="12.75">
      <c r="A556" s="78"/>
      <c r="B556" s="78"/>
      <c r="C556" s="597"/>
      <c r="D556" s="597"/>
      <c r="E556" s="597"/>
      <c r="F556" s="597"/>
      <c r="G556" s="597"/>
      <c r="H556" s="343"/>
      <c r="I556" s="343"/>
      <c r="J556" s="45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12.75">
      <c r="A557" s="78"/>
      <c r="B557" s="78"/>
      <c r="C557" s="597"/>
      <c r="D557" s="597"/>
      <c r="E557" s="597"/>
      <c r="F557" s="597"/>
      <c r="G557" s="597"/>
      <c r="H557" s="343"/>
      <c r="I557" s="343"/>
      <c r="J557" s="45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12.75">
      <c r="A558" s="78"/>
      <c r="B558" s="78"/>
      <c r="C558" s="597"/>
      <c r="D558" s="597"/>
      <c r="E558" s="597"/>
      <c r="F558" s="597"/>
      <c r="G558" s="597"/>
      <c r="H558" s="343"/>
      <c r="I558" s="343"/>
      <c r="J558" s="45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12.75">
      <c r="A559" s="78"/>
      <c r="B559" s="78"/>
      <c r="C559" s="597"/>
      <c r="D559" s="597"/>
      <c r="E559" s="597"/>
      <c r="F559" s="597"/>
      <c r="G559" s="597"/>
      <c r="H559" s="343"/>
      <c r="I559" s="343"/>
      <c r="J559" s="45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12.75">
      <c r="A560" s="78"/>
      <c r="B560" s="78"/>
      <c r="C560" s="597"/>
      <c r="D560" s="597"/>
      <c r="E560" s="597"/>
      <c r="F560" s="597"/>
      <c r="G560" s="597"/>
      <c r="H560" s="343"/>
      <c r="I560" s="343"/>
      <c r="J560" s="45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12.75">
      <c r="A561" s="78"/>
      <c r="B561" s="78"/>
      <c r="C561" s="597"/>
      <c r="D561" s="597"/>
      <c r="E561" s="597"/>
      <c r="F561" s="597"/>
      <c r="G561" s="597"/>
      <c r="H561" s="343"/>
      <c r="I561" s="343"/>
      <c r="J561" s="45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12.75">
      <c r="A562" s="78"/>
      <c r="B562" s="78"/>
      <c r="C562" s="597"/>
      <c r="D562" s="597"/>
      <c r="E562" s="597"/>
      <c r="F562" s="597"/>
      <c r="G562" s="597"/>
      <c r="H562" s="343"/>
      <c r="I562" s="343"/>
      <c r="J562" s="45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12.75">
      <c r="A563" s="78"/>
      <c r="B563" s="78"/>
      <c r="C563" s="597"/>
      <c r="D563" s="597"/>
      <c r="E563" s="597"/>
      <c r="F563" s="597"/>
      <c r="G563" s="597"/>
      <c r="H563" s="343"/>
      <c r="I563" s="343"/>
      <c r="J563" s="45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12.75">
      <c r="A564" s="78"/>
      <c r="B564" s="78"/>
      <c r="C564" s="597"/>
      <c r="D564" s="597"/>
      <c r="E564" s="597"/>
      <c r="F564" s="597"/>
      <c r="G564" s="597"/>
      <c r="H564" s="343"/>
      <c r="I564" s="343"/>
      <c r="J564" s="45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12.75">
      <c r="A565" s="78"/>
      <c r="B565" s="78"/>
      <c r="C565" s="597"/>
      <c r="D565" s="597"/>
      <c r="E565" s="597"/>
      <c r="F565" s="597"/>
      <c r="G565" s="597"/>
      <c r="H565" s="343"/>
      <c r="I565" s="343"/>
      <c r="J565" s="45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12.75">
      <c r="A566" s="78"/>
      <c r="B566" s="78"/>
      <c r="C566" s="597"/>
      <c r="D566" s="597"/>
      <c r="E566" s="597"/>
      <c r="F566" s="597"/>
      <c r="G566" s="597"/>
      <c r="H566" s="343"/>
      <c r="I566" s="343"/>
      <c r="J566" s="45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12.75">
      <c r="A567" s="78"/>
      <c r="B567" s="78"/>
      <c r="C567" s="597"/>
      <c r="D567" s="597"/>
      <c r="E567" s="597"/>
      <c r="F567" s="597"/>
      <c r="G567" s="597"/>
      <c r="H567" s="343"/>
      <c r="I567" s="343"/>
      <c r="J567" s="45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12.75">
      <c r="A568" s="78"/>
      <c r="B568" s="78"/>
      <c r="C568" s="597"/>
      <c r="D568" s="597"/>
      <c r="E568" s="597"/>
      <c r="F568" s="597"/>
      <c r="G568" s="597"/>
      <c r="H568" s="343"/>
      <c r="I568" s="343"/>
      <c r="J568" s="45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12.75">
      <c r="A569" s="78"/>
      <c r="B569" s="78"/>
      <c r="C569" s="597"/>
      <c r="D569" s="597"/>
      <c r="E569" s="597"/>
      <c r="F569" s="597"/>
      <c r="G569" s="597"/>
      <c r="H569" s="343"/>
      <c r="I569" s="343"/>
      <c r="J569" s="45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12.75">
      <c r="A570" s="78"/>
      <c r="B570" s="78"/>
      <c r="C570" s="597"/>
      <c r="D570" s="597"/>
      <c r="E570" s="597"/>
      <c r="F570" s="597"/>
      <c r="G570" s="597"/>
      <c r="H570" s="343"/>
      <c r="I570" s="343"/>
      <c r="J570" s="45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12.75">
      <c r="A571" s="78"/>
      <c r="B571" s="78"/>
      <c r="C571" s="597"/>
      <c r="D571" s="597"/>
      <c r="E571" s="597"/>
      <c r="F571" s="597"/>
      <c r="G571" s="597"/>
      <c r="H571" s="343"/>
      <c r="I571" s="343"/>
      <c r="J571" s="45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12.75">
      <c r="A572" s="78"/>
      <c r="B572" s="78"/>
      <c r="C572" s="597"/>
      <c r="D572" s="597"/>
      <c r="E572" s="597"/>
      <c r="F572" s="597"/>
      <c r="G572" s="597"/>
      <c r="H572" s="343"/>
      <c r="I572" s="343"/>
      <c r="J572" s="45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12.75">
      <c r="A573" s="78"/>
      <c r="B573" s="78"/>
      <c r="C573" s="597"/>
      <c r="D573" s="597"/>
      <c r="E573" s="597"/>
      <c r="F573" s="597"/>
      <c r="G573" s="597"/>
      <c r="H573" s="343"/>
      <c r="I573" s="343"/>
      <c r="J573" s="45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12.75">
      <c r="A574" s="78"/>
      <c r="B574" s="78"/>
      <c r="C574" s="597"/>
      <c r="D574" s="597"/>
      <c r="E574" s="597"/>
      <c r="F574" s="597"/>
      <c r="G574" s="597"/>
      <c r="H574" s="343"/>
      <c r="I574" s="343"/>
      <c r="J574" s="45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12.75">
      <c r="A575" s="78"/>
      <c r="B575" s="78"/>
      <c r="C575" s="597"/>
      <c r="D575" s="597"/>
      <c r="E575" s="597"/>
      <c r="F575" s="597"/>
      <c r="G575" s="597"/>
      <c r="H575" s="343"/>
      <c r="I575" s="343"/>
      <c r="J575" s="45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12.75">
      <c r="A576" s="78"/>
      <c r="B576" s="78"/>
      <c r="C576" s="597"/>
      <c r="D576" s="597"/>
      <c r="E576" s="597"/>
      <c r="F576" s="597"/>
      <c r="G576" s="597"/>
      <c r="H576" s="343"/>
      <c r="I576" s="343"/>
      <c r="J576" s="45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12.75">
      <c r="A577" s="78"/>
      <c r="B577" s="78"/>
      <c r="C577" s="597"/>
      <c r="D577" s="597"/>
      <c r="E577" s="597"/>
      <c r="F577" s="597"/>
      <c r="G577" s="597"/>
      <c r="H577" s="343"/>
      <c r="I577" s="343"/>
      <c r="J577" s="45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12.75">
      <c r="A578" s="78"/>
      <c r="B578" s="78"/>
      <c r="C578" s="78"/>
      <c r="D578" s="78"/>
      <c r="E578" s="78"/>
      <c r="F578" s="78"/>
      <c r="G578" s="78"/>
      <c r="H578" s="343"/>
      <c r="I578" s="343"/>
      <c r="J578" s="45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12.75">
      <c r="A579" s="78"/>
      <c r="B579" s="78"/>
      <c r="C579" s="78"/>
      <c r="D579" s="78"/>
      <c r="E579" s="78"/>
      <c r="F579" s="78"/>
      <c r="G579" s="78"/>
      <c r="H579" s="343"/>
      <c r="I579" s="343"/>
      <c r="J579" s="45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12.75">
      <c r="A580" s="78"/>
      <c r="B580" s="78"/>
      <c r="C580" s="78"/>
      <c r="D580" s="78"/>
      <c r="E580" s="78"/>
      <c r="F580" s="78"/>
      <c r="G580" s="78"/>
      <c r="H580" s="343"/>
      <c r="I580" s="343"/>
      <c r="J580" s="45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12.75">
      <c r="A581" s="78"/>
      <c r="B581" s="78"/>
      <c r="C581" s="78"/>
      <c r="D581" s="78"/>
      <c r="E581" s="78"/>
      <c r="F581" s="78"/>
      <c r="G581" s="78"/>
      <c r="H581" s="343"/>
      <c r="I581" s="343"/>
      <c r="J581" s="45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12.75">
      <c r="A582" s="78"/>
      <c r="B582" s="78"/>
      <c r="C582" s="78"/>
      <c r="D582" s="78"/>
      <c r="E582" s="78"/>
      <c r="F582" s="78"/>
      <c r="G582" s="78"/>
      <c r="H582" s="343"/>
      <c r="I582" s="343"/>
      <c r="J582" s="45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12.75">
      <c r="A583" s="78"/>
      <c r="B583" s="78"/>
      <c r="C583" s="78"/>
      <c r="D583" s="78"/>
      <c r="E583" s="78"/>
      <c r="F583" s="78"/>
      <c r="G583" s="78"/>
      <c r="H583" s="343"/>
      <c r="I583" s="343"/>
      <c r="J583" s="45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12.75">
      <c r="A584" s="78"/>
      <c r="B584" s="78"/>
      <c r="C584" s="78"/>
      <c r="D584" s="78"/>
      <c r="E584" s="78"/>
      <c r="F584" s="78"/>
      <c r="G584" s="78"/>
      <c r="H584" s="343"/>
      <c r="I584" s="343"/>
      <c r="J584" s="45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12.75">
      <c r="A585" s="78"/>
      <c r="B585" s="78"/>
      <c r="C585" s="78"/>
      <c r="D585" s="78"/>
      <c r="E585" s="78"/>
      <c r="F585" s="78"/>
      <c r="G585" s="78"/>
      <c r="H585" s="343"/>
      <c r="I585" s="343"/>
      <c r="J585" s="45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12.75">
      <c r="A586" s="78"/>
      <c r="B586" s="78"/>
      <c r="C586" s="78"/>
      <c r="D586" s="78"/>
      <c r="E586" s="78"/>
      <c r="F586" s="78"/>
      <c r="G586" s="78"/>
      <c r="H586" s="343"/>
      <c r="I586" s="343"/>
      <c r="J586" s="45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12.75">
      <c r="A587" s="78"/>
      <c r="B587" s="78"/>
      <c r="C587" s="78"/>
      <c r="D587" s="78"/>
      <c r="E587" s="78"/>
      <c r="F587" s="78"/>
      <c r="G587" s="78"/>
      <c r="H587" s="343"/>
      <c r="I587" s="343"/>
      <c r="J587" s="45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12.75">
      <c r="A588" s="78"/>
      <c r="B588" s="78"/>
      <c r="C588" s="78"/>
      <c r="D588" s="78"/>
      <c r="E588" s="78"/>
      <c r="F588" s="78"/>
      <c r="G588" s="78"/>
      <c r="H588" s="343"/>
      <c r="I588" s="343"/>
      <c r="J588" s="45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12.75">
      <c r="A589" s="78"/>
      <c r="B589" s="78"/>
      <c r="C589" s="78"/>
      <c r="D589" s="78"/>
      <c r="E589" s="78"/>
      <c r="F589" s="78"/>
      <c r="G589" s="78"/>
      <c r="H589" s="343"/>
      <c r="I589" s="343"/>
      <c r="J589" s="45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12.75">
      <c r="A590" s="78"/>
      <c r="B590" s="78"/>
      <c r="C590" s="78"/>
      <c r="D590" s="78"/>
      <c r="E590" s="78"/>
      <c r="F590" s="78"/>
      <c r="G590" s="78"/>
      <c r="H590" s="343"/>
      <c r="I590" s="343"/>
      <c r="J590" s="45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12.75">
      <c r="A591" s="78"/>
      <c r="B591" s="78"/>
      <c r="C591" s="78"/>
      <c r="D591" s="78"/>
      <c r="E591" s="78"/>
      <c r="F591" s="78"/>
      <c r="G591" s="78"/>
      <c r="H591" s="343"/>
      <c r="I591" s="343"/>
      <c r="J591" s="45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12.75">
      <c r="A592" s="78"/>
      <c r="B592" s="78"/>
      <c r="C592" s="78"/>
      <c r="D592" s="78"/>
      <c r="E592" s="78"/>
      <c r="F592" s="78"/>
      <c r="G592" s="78"/>
      <c r="H592" s="343"/>
      <c r="I592" s="343"/>
      <c r="J592" s="45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12.75">
      <c r="A593" s="78"/>
      <c r="B593" s="78"/>
      <c r="C593" s="78"/>
      <c r="D593" s="78"/>
      <c r="E593" s="78"/>
      <c r="F593" s="78"/>
      <c r="G593" s="78"/>
      <c r="H593" s="343"/>
      <c r="I593" s="343"/>
      <c r="J593" s="45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12.75">
      <c r="A594" s="78"/>
      <c r="B594" s="78"/>
      <c r="C594" s="78"/>
      <c r="D594" s="78"/>
      <c r="E594" s="78"/>
      <c r="F594" s="78"/>
      <c r="G594" s="78"/>
      <c r="H594" s="343"/>
      <c r="I594" s="343"/>
      <c r="J594" s="45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12.75">
      <c r="A595" s="78"/>
      <c r="B595" s="78"/>
      <c r="C595" s="78"/>
      <c r="D595" s="78"/>
      <c r="E595" s="78"/>
      <c r="F595" s="78"/>
      <c r="G595" s="78"/>
      <c r="H595" s="343"/>
      <c r="I595" s="343"/>
      <c r="J595" s="45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12.75">
      <c r="A596" s="78"/>
      <c r="B596" s="78"/>
      <c r="C596" s="78"/>
      <c r="D596" s="78"/>
      <c r="E596" s="78"/>
      <c r="F596" s="78"/>
      <c r="G596" s="78"/>
      <c r="H596" s="343"/>
      <c r="I596" s="343"/>
      <c r="J596" s="45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12.75">
      <c r="A597" s="78"/>
      <c r="B597" s="78"/>
      <c r="C597" s="78"/>
      <c r="D597" s="78"/>
      <c r="E597" s="78"/>
      <c r="F597" s="78"/>
      <c r="G597" s="78"/>
      <c r="H597" s="343"/>
      <c r="I597" s="343"/>
      <c r="J597" s="45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12.75">
      <c r="A598" s="78"/>
      <c r="B598" s="78"/>
      <c r="C598" s="78"/>
      <c r="D598" s="78"/>
      <c r="E598" s="78"/>
      <c r="F598" s="78"/>
      <c r="G598" s="78"/>
      <c r="H598" s="343"/>
      <c r="I598" s="343"/>
      <c r="J598" s="45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12.75">
      <c r="A599" s="78"/>
      <c r="B599" s="78"/>
      <c r="C599" s="78"/>
      <c r="D599" s="78"/>
      <c r="E599" s="78"/>
      <c r="F599" s="78"/>
      <c r="G599" s="78"/>
      <c r="H599" s="343"/>
      <c r="I599" s="343"/>
      <c r="J599" s="45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12.75">
      <c r="A600" s="78"/>
      <c r="B600" s="78"/>
      <c r="C600" s="78"/>
      <c r="D600" s="78"/>
      <c r="E600" s="78"/>
      <c r="F600" s="78"/>
      <c r="G600" s="78"/>
      <c r="H600" s="343"/>
      <c r="I600" s="343"/>
      <c r="J600" s="45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12.75">
      <c r="A601" s="78"/>
      <c r="B601" s="78"/>
      <c r="C601" s="78"/>
      <c r="D601" s="78"/>
      <c r="E601" s="78"/>
      <c r="F601" s="78"/>
      <c r="G601" s="78"/>
      <c r="H601" s="343"/>
      <c r="I601" s="343"/>
      <c r="J601" s="45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12.75">
      <c r="A602" s="78"/>
      <c r="B602" s="78"/>
      <c r="C602" s="78"/>
      <c r="D602" s="78"/>
      <c r="E602" s="78"/>
      <c r="F602" s="78"/>
      <c r="G602" s="78"/>
      <c r="H602" s="343"/>
      <c r="I602" s="343"/>
      <c r="J602" s="45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12.75">
      <c r="A603" s="78"/>
      <c r="B603" s="78"/>
      <c r="C603" s="78"/>
      <c r="D603" s="78"/>
      <c r="E603" s="78"/>
      <c r="F603" s="78"/>
      <c r="G603" s="78"/>
      <c r="H603" s="343"/>
      <c r="I603" s="343"/>
      <c r="J603" s="45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12.75">
      <c r="A604" s="78"/>
      <c r="B604" s="78"/>
      <c r="C604" s="78"/>
      <c r="D604" s="78"/>
      <c r="E604" s="78"/>
      <c r="F604" s="78"/>
      <c r="G604" s="78"/>
      <c r="H604" s="343"/>
      <c r="I604" s="343"/>
      <c r="J604" s="45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12.75">
      <c r="A605" s="78"/>
      <c r="B605" s="78"/>
      <c r="C605" s="78"/>
      <c r="D605" s="78"/>
      <c r="E605" s="78"/>
      <c r="F605" s="78"/>
      <c r="G605" s="78"/>
      <c r="H605" s="343"/>
      <c r="I605" s="343"/>
      <c r="J605" s="45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12.75">
      <c r="A606" s="78"/>
      <c r="B606" s="78"/>
      <c r="C606" s="78"/>
      <c r="D606" s="78"/>
      <c r="E606" s="78"/>
      <c r="F606" s="78"/>
      <c r="G606" s="78"/>
      <c r="H606" s="343"/>
      <c r="I606" s="343"/>
      <c r="J606" s="45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12.75">
      <c r="A607" s="78"/>
      <c r="B607" s="78"/>
      <c r="C607" s="78"/>
      <c r="D607" s="78"/>
      <c r="E607" s="78"/>
      <c r="F607" s="78"/>
      <c r="G607" s="78"/>
      <c r="H607" s="343"/>
      <c r="I607" s="343"/>
      <c r="J607" s="45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12.75">
      <c r="A608" s="78"/>
      <c r="B608" s="78"/>
      <c r="C608" s="78"/>
      <c r="D608" s="78"/>
      <c r="E608" s="78"/>
      <c r="F608" s="78"/>
      <c r="G608" s="78"/>
      <c r="H608" s="343"/>
      <c r="I608" s="343"/>
      <c r="J608" s="45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7" ht="20.25">
      <c r="A609" s="72" t="s">
        <v>817</v>
      </c>
      <c r="B609" s="72"/>
      <c r="C609" s="72"/>
      <c r="D609" s="72"/>
      <c r="E609" s="72"/>
      <c r="F609" s="72"/>
      <c r="G609" s="72"/>
    </row>
    <row r="610" spans="1:10" ht="12.75">
      <c r="A610" s="113" t="s">
        <v>561</v>
      </c>
      <c r="B610" s="113"/>
      <c r="C610" s="113"/>
      <c r="D610" s="113"/>
      <c r="E610" s="113"/>
      <c r="F610" s="113"/>
      <c r="G610" s="113"/>
      <c r="H610" s="111" t="s">
        <v>430</v>
      </c>
      <c r="I610" s="111"/>
      <c r="J610" s="113" t="s">
        <v>434</v>
      </c>
    </row>
    <row r="611" spans="1:10" ht="12.75">
      <c r="A611" s="114" t="s">
        <v>435</v>
      </c>
      <c r="B611" s="114"/>
      <c r="C611" s="114"/>
      <c r="D611" s="114"/>
      <c r="E611" s="114"/>
      <c r="F611" s="114"/>
      <c r="G611" s="114"/>
      <c r="H611" s="331" t="s">
        <v>242</v>
      </c>
      <c r="I611" s="331"/>
      <c r="J611" s="114"/>
    </row>
    <row r="612" spans="1:10" ht="12.75">
      <c r="A612" s="155" t="s">
        <v>818</v>
      </c>
      <c r="B612" s="584"/>
      <c r="C612" s="584"/>
      <c r="D612" s="584"/>
      <c r="E612" s="584"/>
      <c r="F612" s="584"/>
      <c r="G612" s="584"/>
      <c r="H612" s="182">
        <v>440</v>
      </c>
      <c r="I612" s="182"/>
      <c r="J612" s="157" t="s">
        <v>819</v>
      </c>
    </row>
    <row r="613" spans="1:10" ht="12.75">
      <c r="A613" s="158"/>
      <c r="B613" s="579"/>
      <c r="C613" s="579"/>
      <c r="D613" s="579"/>
      <c r="E613" s="579"/>
      <c r="F613" s="579"/>
      <c r="G613" s="579"/>
      <c r="H613" s="328">
        <v>200</v>
      </c>
      <c r="I613" s="328"/>
      <c r="J613" s="160" t="s">
        <v>820</v>
      </c>
    </row>
    <row r="614" spans="1:10" ht="12.75">
      <c r="A614" s="458" t="s">
        <v>243</v>
      </c>
      <c r="B614" s="586"/>
      <c r="C614" s="586"/>
      <c r="D614" s="586"/>
      <c r="E614" s="586"/>
      <c r="F614" s="586"/>
      <c r="G614" s="586"/>
      <c r="H614" s="459">
        <f>SUM(H612:H613)</f>
        <v>640</v>
      </c>
      <c r="I614" s="459"/>
      <c r="J614" s="173"/>
    </row>
    <row r="615" spans="1:10" ht="12.75">
      <c r="A615" s="158" t="s">
        <v>614</v>
      </c>
      <c r="B615" s="579"/>
      <c r="C615" s="579"/>
      <c r="D615" s="579"/>
      <c r="E615" s="579"/>
      <c r="F615" s="579"/>
      <c r="G615" s="579"/>
      <c r="H615" s="159">
        <v>40</v>
      </c>
      <c r="I615" s="159"/>
      <c r="J615" s="160" t="s">
        <v>821</v>
      </c>
    </row>
    <row r="616" spans="1:10" ht="12.75">
      <c r="A616" s="109"/>
      <c r="B616" s="578"/>
      <c r="C616" s="578"/>
      <c r="D616" s="578"/>
      <c r="E616" s="578"/>
      <c r="F616" s="578"/>
      <c r="G616" s="578"/>
      <c r="H616" s="161">
        <v>30</v>
      </c>
      <c r="I616" s="161"/>
      <c r="J616" s="163" t="s">
        <v>822</v>
      </c>
    </row>
    <row r="617" spans="1:10" ht="12.75">
      <c r="A617" s="109"/>
      <c r="B617" s="578"/>
      <c r="C617" s="578"/>
      <c r="D617" s="578"/>
      <c r="E617" s="578"/>
      <c r="F617" s="578"/>
      <c r="G617" s="578"/>
      <c r="H617" s="161">
        <v>70</v>
      </c>
      <c r="I617" s="161"/>
      <c r="J617" s="163" t="s">
        <v>613</v>
      </c>
    </row>
    <row r="618" spans="1:10" ht="12.75">
      <c r="A618" s="109"/>
      <c r="B618" s="578"/>
      <c r="C618" s="578"/>
      <c r="D618" s="578"/>
      <c r="E618" s="578"/>
      <c r="F618" s="578"/>
      <c r="G618" s="578"/>
      <c r="H618" s="161">
        <v>0</v>
      </c>
      <c r="I618" s="161"/>
      <c r="J618" s="163" t="s">
        <v>819</v>
      </c>
    </row>
    <row r="619" spans="1:10" ht="12.75">
      <c r="A619" s="460" t="s">
        <v>243</v>
      </c>
      <c r="B619" s="587"/>
      <c r="C619" s="587"/>
      <c r="D619" s="587"/>
      <c r="E619" s="587"/>
      <c r="F619" s="587"/>
      <c r="G619" s="587"/>
      <c r="H619" s="461">
        <f>SUM(H615:H618)</f>
        <v>140</v>
      </c>
      <c r="I619" s="461"/>
      <c r="J619" s="463"/>
    </row>
    <row r="620" spans="1:10" ht="12.75">
      <c r="A620" s="155" t="s">
        <v>823</v>
      </c>
      <c r="B620" s="584"/>
      <c r="C620" s="584"/>
      <c r="D620" s="584"/>
      <c r="E620" s="584"/>
      <c r="F620" s="584"/>
      <c r="G620" s="584"/>
      <c r="H620" s="156">
        <v>165</v>
      </c>
      <c r="I620" s="156"/>
      <c r="J620" s="157" t="s">
        <v>821</v>
      </c>
    </row>
    <row r="621" spans="1:10" ht="12.75">
      <c r="A621" s="109"/>
      <c r="B621" s="578"/>
      <c r="C621" s="578"/>
      <c r="D621" s="578"/>
      <c r="E621" s="578"/>
      <c r="F621" s="578"/>
      <c r="G621" s="578"/>
      <c r="H621" s="161">
        <v>85</v>
      </c>
      <c r="I621" s="161"/>
      <c r="J621" s="163" t="s">
        <v>822</v>
      </c>
    </row>
    <row r="622" spans="1:10" ht="12.75">
      <c r="A622" s="109"/>
      <c r="B622" s="578"/>
      <c r="C622" s="578"/>
      <c r="D622" s="578"/>
      <c r="E622" s="578"/>
      <c r="F622" s="578"/>
      <c r="G622" s="578"/>
      <c r="H622" s="161">
        <v>1600</v>
      </c>
      <c r="I622" s="161"/>
      <c r="J622" s="170" t="s">
        <v>824</v>
      </c>
    </row>
    <row r="623" spans="1:10" ht="12.75">
      <c r="A623" s="458" t="s">
        <v>243</v>
      </c>
      <c r="B623" s="586"/>
      <c r="C623" s="586"/>
      <c r="D623" s="586"/>
      <c r="E623" s="586"/>
      <c r="F623" s="586"/>
      <c r="G623" s="586"/>
      <c r="H623" s="477">
        <f>SUM(H620:H622)</f>
        <v>1850</v>
      </c>
      <c r="I623" s="477"/>
      <c r="J623" s="478"/>
    </row>
    <row r="624" spans="1:10" ht="12.75">
      <c r="A624" s="158" t="s">
        <v>610</v>
      </c>
      <c r="B624" s="579"/>
      <c r="C624" s="579"/>
      <c r="D624" s="579"/>
      <c r="E624" s="579"/>
      <c r="F624" s="579"/>
      <c r="G624" s="579"/>
      <c r="H624" s="159">
        <v>2</v>
      </c>
      <c r="I624" s="159"/>
      <c r="J624" s="160" t="s">
        <v>819</v>
      </c>
    </row>
    <row r="625" spans="1:10" ht="12.75">
      <c r="A625" s="458" t="s">
        <v>243</v>
      </c>
      <c r="B625" s="586"/>
      <c r="C625" s="586"/>
      <c r="D625" s="586"/>
      <c r="E625" s="586"/>
      <c r="F625" s="586"/>
      <c r="G625" s="586"/>
      <c r="H625" s="477">
        <f>SUM(H624)</f>
        <v>2</v>
      </c>
      <c r="I625" s="477"/>
      <c r="J625" s="479"/>
    </row>
    <row r="626" spans="1:10" ht="12.75">
      <c r="A626" s="158" t="s">
        <v>627</v>
      </c>
      <c r="B626" s="579"/>
      <c r="C626" s="579"/>
      <c r="D626" s="579"/>
      <c r="E626" s="579"/>
      <c r="F626" s="579"/>
      <c r="G626" s="579"/>
      <c r="H626" s="159">
        <v>7</v>
      </c>
      <c r="I626" s="159"/>
      <c r="J626" s="160" t="s">
        <v>821</v>
      </c>
    </row>
    <row r="627" spans="1:10" ht="12.75">
      <c r="A627" s="109"/>
      <c r="B627" s="578"/>
      <c r="C627" s="578"/>
      <c r="D627" s="578"/>
      <c r="E627" s="578"/>
      <c r="F627" s="578"/>
      <c r="G627" s="578"/>
      <c r="H627" s="161">
        <v>0</v>
      </c>
      <c r="I627" s="161"/>
      <c r="J627" s="163" t="s">
        <v>822</v>
      </c>
    </row>
    <row r="628" spans="1:10" ht="12.75">
      <c r="A628" s="109"/>
      <c r="B628" s="578"/>
      <c r="C628" s="578"/>
      <c r="D628" s="578"/>
      <c r="E628" s="578"/>
      <c r="F628" s="578"/>
      <c r="G628" s="578"/>
      <c r="H628" s="161">
        <v>50</v>
      </c>
      <c r="I628" s="161"/>
      <c r="J628" s="163" t="s">
        <v>613</v>
      </c>
    </row>
    <row r="629" spans="1:10" ht="12.75">
      <c r="A629" s="458" t="s">
        <v>243</v>
      </c>
      <c r="B629" s="586"/>
      <c r="C629" s="586"/>
      <c r="D629" s="586"/>
      <c r="E629" s="586"/>
      <c r="F629" s="586"/>
      <c r="G629" s="586"/>
      <c r="H629" s="477">
        <f>SUM(H626:H628)</f>
        <v>57</v>
      </c>
      <c r="I629" s="477"/>
      <c r="J629" s="479"/>
    </row>
    <row r="630" spans="1:10" ht="12.75">
      <c r="A630" s="158" t="s">
        <v>632</v>
      </c>
      <c r="B630" s="579"/>
      <c r="C630" s="579"/>
      <c r="D630" s="579"/>
      <c r="E630" s="579"/>
      <c r="F630" s="579"/>
      <c r="G630" s="579"/>
      <c r="H630" s="159">
        <v>30</v>
      </c>
      <c r="I630" s="159"/>
      <c r="J630" s="160" t="s">
        <v>821</v>
      </c>
    </row>
    <row r="631" spans="1:10" ht="12.75">
      <c r="A631" s="109"/>
      <c r="B631" s="578"/>
      <c r="C631" s="578"/>
      <c r="D631" s="578"/>
      <c r="E631" s="578"/>
      <c r="F631" s="578"/>
      <c r="G631" s="578"/>
      <c r="H631" s="161">
        <v>20</v>
      </c>
      <c r="I631" s="161"/>
      <c r="J631" s="163" t="s">
        <v>822</v>
      </c>
    </row>
    <row r="632" spans="1:10" ht="12.75">
      <c r="A632" s="109"/>
      <c r="B632" s="578"/>
      <c r="C632" s="578"/>
      <c r="D632" s="578"/>
      <c r="E632" s="578"/>
      <c r="F632" s="578"/>
      <c r="G632" s="578"/>
      <c r="H632" s="161">
        <v>400</v>
      </c>
      <c r="I632" s="161"/>
      <c r="J632" s="163" t="s">
        <v>613</v>
      </c>
    </row>
    <row r="633" spans="1:10" ht="12.75">
      <c r="A633" s="109"/>
      <c r="B633" s="578"/>
      <c r="C633" s="578"/>
      <c r="D633" s="578"/>
      <c r="E633" s="578"/>
      <c r="F633" s="578"/>
      <c r="G633" s="578"/>
      <c r="H633" s="161">
        <v>20</v>
      </c>
      <c r="I633" s="161"/>
      <c r="J633" s="163" t="s">
        <v>819</v>
      </c>
    </row>
    <row r="634" spans="1:10" ht="12.75">
      <c r="A634" s="109"/>
      <c r="B634" s="578"/>
      <c r="C634" s="578"/>
      <c r="D634" s="578"/>
      <c r="E634" s="578"/>
      <c r="F634" s="578"/>
      <c r="G634" s="578"/>
      <c r="H634" s="161">
        <v>0</v>
      </c>
      <c r="I634" s="161"/>
      <c r="J634" s="163" t="s">
        <v>629</v>
      </c>
    </row>
    <row r="635" spans="1:10" ht="12.75">
      <c r="A635" s="109"/>
      <c r="B635" s="578"/>
      <c r="C635" s="578"/>
      <c r="D635" s="578"/>
      <c r="E635" s="578"/>
      <c r="F635" s="578"/>
      <c r="G635" s="578"/>
      <c r="H635" s="161">
        <v>0</v>
      </c>
      <c r="I635" s="161"/>
      <c r="J635" s="163" t="s">
        <v>635</v>
      </c>
    </row>
    <row r="636" spans="1:10" ht="12.75">
      <c r="A636" s="109"/>
      <c r="B636" s="578"/>
      <c r="C636" s="578"/>
      <c r="D636" s="578"/>
      <c r="E636" s="578"/>
      <c r="F636" s="578"/>
      <c r="G636" s="578"/>
      <c r="H636" s="161">
        <v>0</v>
      </c>
      <c r="I636" s="161"/>
      <c r="J636" s="163" t="s">
        <v>617</v>
      </c>
    </row>
    <row r="637" spans="1:10" ht="12.75">
      <c r="A637" s="460" t="s">
        <v>243</v>
      </c>
      <c r="B637" s="587"/>
      <c r="C637" s="587"/>
      <c r="D637" s="587"/>
      <c r="E637" s="587"/>
      <c r="F637" s="587"/>
      <c r="G637" s="587"/>
      <c r="H637" s="462">
        <f>SUM(H630:H636)</f>
        <v>470</v>
      </c>
      <c r="I637" s="462"/>
      <c r="J637" s="463"/>
    </row>
    <row r="638" spans="1:10" ht="12.75">
      <c r="A638" s="155" t="s">
        <v>652</v>
      </c>
      <c r="B638" s="584"/>
      <c r="C638" s="584"/>
      <c r="D638" s="584"/>
      <c r="E638" s="584"/>
      <c r="F638" s="584"/>
      <c r="G638" s="584"/>
      <c r="H638" s="156">
        <v>15</v>
      </c>
      <c r="I638" s="156"/>
      <c r="J638" s="157" t="s">
        <v>825</v>
      </c>
    </row>
    <row r="639" spans="1:10" ht="12.75">
      <c r="A639" s="109"/>
      <c r="B639" s="578"/>
      <c r="C639" s="578"/>
      <c r="D639" s="578"/>
      <c r="E639" s="578"/>
      <c r="F639" s="578"/>
      <c r="G639" s="578"/>
      <c r="H639" s="161">
        <v>13</v>
      </c>
      <c r="I639" s="161"/>
      <c r="J639" s="163" t="s">
        <v>826</v>
      </c>
    </row>
    <row r="640" spans="1:10" ht="12.75">
      <c r="A640" s="109"/>
      <c r="B640" s="578"/>
      <c r="C640" s="578"/>
      <c r="D640" s="578"/>
      <c r="E640" s="578"/>
      <c r="F640" s="578"/>
      <c r="G640" s="578"/>
      <c r="H640" s="161">
        <v>110</v>
      </c>
      <c r="I640" s="161"/>
      <c r="J640" s="163" t="s">
        <v>827</v>
      </c>
    </row>
    <row r="641" spans="1:10" ht="12.75">
      <c r="A641" s="109"/>
      <c r="B641" s="578"/>
      <c r="C641" s="578"/>
      <c r="D641" s="578"/>
      <c r="E641" s="578"/>
      <c r="F641" s="578"/>
      <c r="G641" s="578"/>
      <c r="H641" s="161">
        <v>35</v>
      </c>
      <c r="I641" s="161"/>
      <c r="J641" s="163" t="s">
        <v>828</v>
      </c>
    </row>
    <row r="642" spans="1:10" ht="12.75">
      <c r="A642" s="458" t="s">
        <v>243</v>
      </c>
      <c r="B642" s="586"/>
      <c r="C642" s="586"/>
      <c r="D642" s="586"/>
      <c r="E642" s="586"/>
      <c r="F642" s="586"/>
      <c r="G642" s="586"/>
      <c r="H642" s="477">
        <f>SUM(H638:H641)</f>
        <v>173</v>
      </c>
      <c r="I642" s="477"/>
      <c r="J642" s="479"/>
    </row>
    <row r="643" spans="1:10" ht="12.75">
      <c r="A643" s="158" t="s">
        <v>667</v>
      </c>
      <c r="B643" s="579"/>
      <c r="C643" s="579"/>
      <c r="D643" s="579"/>
      <c r="E643" s="579"/>
      <c r="F643" s="579"/>
      <c r="G643" s="579"/>
      <c r="H643" s="159">
        <v>95</v>
      </c>
      <c r="I643" s="159"/>
      <c r="J643" s="160" t="s">
        <v>825</v>
      </c>
    </row>
    <row r="644" spans="1:10" ht="12.75">
      <c r="A644" s="109"/>
      <c r="B644" s="578"/>
      <c r="C644" s="578"/>
      <c r="D644" s="578"/>
      <c r="E644" s="578"/>
      <c r="F644" s="578"/>
      <c r="G644" s="578"/>
      <c r="H644" s="161">
        <v>75</v>
      </c>
      <c r="I644" s="161"/>
      <c r="J644" s="163" t="s">
        <v>826</v>
      </c>
    </row>
    <row r="645" spans="1:10" ht="12.75">
      <c r="A645" s="109"/>
      <c r="B645" s="578"/>
      <c r="C645" s="578"/>
      <c r="D645" s="578"/>
      <c r="E645" s="578"/>
      <c r="F645" s="578"/>
      <c r="G645" s="578"/>
      <c r="H645" s="161">
        <v>430</v>
      </c>
      <c r="I645" s="161"/>
      <c r="J645" s="163" t="s">
        <v>827</v>
      </c>
    </row>
    <row r="646" spans="1:10" ht="12.75">
      <c r="A646" s="109"/>
      <c r="B646" s="578"/>
      <c r="C646" s="578"/>
      <c r="D646" s="578"/>
      <c r="E646" s="578"/>
      <c r="F646" s="578"/>
      <c r="G646" s="578"/>
      <c r="H646" s="161">
        <v>10</v>
      </c>
      <c r="I646" s="161"/>
      <c r="J646" s="163" t="s">
        <v>828</v>
      </c>
    </row>
    <row r="647" spans="1:10" ht="12.75">
      <c r="A647" s="458" t="s">
        <v>243</v>
      </c>
      <c r="B647" s="586"/>
      <c r="C647" s="586"/>
      <c r="D647" s="586"/>
      <c r="E647" s="586"/>
      <c r="F647" s="586"/>
      <c r="G647" s="586"/>
      <c r="H647" s="477">
        <f>SUM(H643:H646)</f>
        <v>610</v>
      </c>
      <c r="I647" s="477"/>
      <c r="J647" s="479"/>
    </row>
    <row r="648" spans="1:10" ht="12.75">
      <c r="A648" s="158" t="s">
        <v>670</v>
      </c>
      <c r="B648" s="579"/>
      <c r="C648" s="579"/>
      <c r="D648" s="579"/>
      <c r="E648" s="579"/>
      <c r="F648" s="579"/>
      <c r="G648" s="579"/>
      <c r="H648" s="159">
        <v>55</v>
      </c>
      <c r="I648" s="159"/>
      <c r="J648" s="160" t="s">
        <v>825</v>
      </c>
    </row>
    <row r="649" spans="1:10" ht="12.75">
      <c r="A649" s="109"/>
      <c r="B649" s="578"/>
      <c r="C649" s="578"/>
      <c r="D649" s="578"/>
      <c r="E649" s="578"/>
      <c r="F649" s="578"/>
      <c r="G649" s="578"/>
      <c r="H649" s="161">
        <v>35</v>
      </c>
      <c r="I649" s="161"/>
      <c r="J649" s="163" t="s">
        <v>826</v>
      </c>
    </row>
    <row r="650" spans="1:10" ht="12.75">
      <c r="A650" s="109"/>
      <c r="B650" s="578"/>
      <c r="C650" s="578"/>
      <c r="D650" s="578"/>
      <c r="E650" s="578"/>
      <c r="F650" s="578"/>
      <c r="G650" s="578"/>
      <c r="H650" s="161">
        <v>170</v>
      </c>
      <c r="I650" s="161"/>
      <c r="J650" s="163" t="s">
        <v>827</v>
      </c>
    </row>
    <row r="651" spans="1:10" ht="12.75">
      <c r="A651" s="109"/>
      <c r="B651" s="578"/>
      <c r="C651" s="578"/>
      <c r="D651" s="578"/>
      <c r="E651" s="578"/>
      <c r="F651" s="578"/>
      <c r="G651" s="578"/>
      <c r="H651" s="161">
        <v>150</v>
      </c>
      <c r="I651" s="161"/>
      <c r="J651" s="163" t="s">
        <v>828</v>
      </c>
    </row>
    <row r="652" spans="1:10" ht="12.75">
      <c r="A652" s="458" t="s">
        <v>243</v>
      </c>
      <c r="B652" s="586"/>
      <c r="C652" s="586"/>
      <c r="D652" s="586"/>
      <c r="E652" s="586"/>
      <c r="F652" s="586"/>
      <c r="G652" s="586"/>
      <c r="H652" s="477">
        <f>SUM(H648:H651)</f>
        <v>410</v>
      </c>
      <c r="I652" s="477"/>
      <c r="J652" s="479"/>
    </row>
    <row r="653" spans="1:10" ht="12.75">
      <c r="A653" s="158" t="s">
        <v>684</v>
      </c>
      <c r="B653" s="579"/>
      <c r="C653" s="579"/>
      <c r="D653" s="579"/>
      <c r="E653" s="579"/>
      <c r="F653" s="579"/>
      <c r="G653" s="579"/>
      <c r="H653" s="159">
        <v>3</v>
      </c>
      <c r="I653" s="159"/>
      <c r="J653" s="160" t="s">
        <v>821</v>
      </c>
    </row>
    <row r="654" spans="1:10" ht="12.75">
      <c r="A654" s="109"/>
      <c r="B654" s="578"/>
      <c r="C654" s="578"/>
      <c r="D654" s="578"/>
      <c r="E654" s="578"/>
      <c r="F654" s="578"/>
      <c r="G654" s="578"/>
      <c r="H654" s="161">
        <v>2</v>
      </c>
      <c r="I654" s="161"/>
      <c r="J654" s="163" t="s">
        <v>822</v>
      </c>
    </row>
    <row r="655" spans="1:10" ht="12.75">
      <c r="A655" s="109"/>
      <c r="B655" s="578"/>
      <c r="C655" s="578"/>
      <c r="D655" s="578"/>
      <c r="E655" s="578"/>
      <c r="F655" s="578"/>
      <c r="G655" s="578"/>
      <c r="H655" s="161">
        <v>10</v>
      </c>
      <c r="I655" s="161"/>
      <c r="J655" s="163" t="s">
        <v>829</v>
      </c>
    </row>
    <row r="656" spans="1:10" ht="12.75">
      <c r="A656" s="458" t="s">
        <v>243</v>
      </c>
      <c r="B656" s="586"/>
      <c r="C656" s="586"/>
      <c r="D656" s="586"/>
      <c r="E656" s="586"/>
      <c r="F656" s="586"/>
      <c r="G656" s="586"/>
      <c r="H656" s="477">
        <f>SUM(H653:H655)</f>
        <v>15</v>
      </c>
      <c r="I656" s="477"/>
      <c r="J656" s="479"/>
    </row>
    <row r="657" spans="1:10" ht="12.75">
      <c r="A657" s="158" t="s">
        <v>688</v>
      </c>
      <c r="B657" s="579"/>
      <c r="C657" s="579"/>
      <c r="D657" s="579"/>
      <c r="E657" s="579"/>
      <c r="F657" s="579"/>
      <c r="G657" s="579"/>
      <c r="H657" s="159">
        <v>10</v>
      </c>
      <c r="I657" s="159"/>
      <c r="J657" s="160" t="s">
        <v>821</v>
      </c>
    </row>
    <row r="658" spans="1:10" ht="12.75">
      <c r="A658" s="109"/>
      <c r="B658" s="578"/>
      <c r="C658" s="578"/>
      <c r="D658" s="578"/>
      <c r="E658" s="578"/>
      <c r="F658" s="578"/>
      <c r="G658" s="578"/>
      <c r="H658" s="161">
        <v>8</v>
      </c>
      <c r="I658" s="161"/>
      <c r="J658" s="163" t="s">
        <v>822</v>
      </c>
    </row>
    <row r="659" spans="1:10" ht="12.75">
      <c r="A659" s="109"/>
      <c r="B659" s="578"/>
      <c r="C659" s="578"/>
      <c r="D659" s="578"/>
      <c r="E659" s="578"/>
      <c r="F659" s="578"/>
      <c r="G659" s="578"/>
      <c r="H659" s="161">
        <v>85</v>
      </c>
      <c r="I659" s="161"/>
      <c r="J659" s="163" t="s">
        <v>829</v>
      </c>
    </row>
    <row r="660" spans="1:10" ht="12.75">
      <c r="A660" s="109"/>
      <c r="B660" s="578"/>
      <c r="C660" s="578"/>
      <c r="D660" s="578"/>
      <c r="E660" s="578"/>
      <c r="F660" s="578"/>
      <c r="G660" s="578"/>
      <c r="H660" s="161">
        <v>10</v>
      </c>
      <c r="I660" s="161"/>
      <c r="J660" s="163" t="s">
        <v>819</v>
      </c>
    </row>
    <row r="661" spans="1:10" ht="12.75">
      <c r="A661" s="458" t="s">
        <v>243</v>
      </c>
      <c r="B661" s="586"/>
      <c r="C661" s="586"/>
      <c r="D661" s="586"/>
      <c r="E661" s="586"/>
      <c r="F661" s="586"/>
      <c r="G661" s="586"/>
      <c r="H661" s="477">
        <f>SUM(H657:H660)</f>
        <v>113</v>
      </c>
      <c r="I661" s="477"/>
      <c r="J661" s="479"/>
    </row>
    <row r="662" spans="1:10" ht="12.75">
      <c r="A662" s="158" t="s">
        <v>830</v>
      </c>
      <c r="B662" s="579"/>
      <c r="C662" s="579"/>
      <c r="D662" s="579"/>
      <c r="E662" s="579"/>
      <c r="F662" s="579"/>
      <c r="G662" s="579"/>
      <c r="H662" s="159">
        <v>60</v>
      </c>
      <c r="I662" s="159"/>
      <c r="J662" s="160" t="s">
        <v>829</v>
      </c>
    </row>
    <row r="663" spans="1:10" ht="12.75">
      <c r="A663" s="458" t="s">
        <v>243</v>
      </c>
      <c r="B663" s="586"/>
      <c r="C663" s="586"/>
      <c r="D663" s="586"/>
      <c r="E663" s="586"/>
      <c r="F663" s="586"/>
      <c r="G663" s="586"/>
      <c r="H663" s="477">
        <f>SUM(H662)</f>
        <v>60</v>
      </c>
      <c r="I663" s="477"/>
      <c r="J663" s="479"/>
    </row>
    <row r="664" spans="1:10" ht="12.75">
      <c r="A664" s="158" t="s">
        <v>700</v>
      </c>
      <c r="B664" s="579"/>
      <c r="C664" s="579"/>
      <c r="D664" s="579"/>
      <c r="E664" s="579"/>
      <c r="F664" s="579"/>
      <c r="G664" s="579"/>
      <c r="H664" s="159">
        <v>15</v>
      </c>
      <c r="I664" s="159"/>
      <c r="J664" s="160" t="s">
        <v>821</v>
      </c>
    </row>
    <row r="665" spans="1:10" ht="12.75">
      <c r="A665" s="109"/>
      <c r="B665" s="578"/>
      <c r="C665" s="578"/>
      <c r="D665" s="578"/>
      <c r="E665" s="578"/>
      <c r="F665" s="578"/>
      <c r="G665" s="578"/>
      <c r="H665" s="161">
        <v>20</v>
      </c>
      <c r="I665" s="161"/>
      <c r="J665" s="163" t="s">
        <v>822</v>
      </c>
    </row>
    <row r="666" spans="1:10" ht="12.75">
      <c r="A666" s="109"/>
      <c r="B666" s="578"/>
      <c r="C666" s="578"/>
      <c r="D666" s="578"/>
      <c r="E666" s="578"/>
      <c r="F666" s="578"/>
      <c r="G666" s="578"/>
      <c r="H666" s="161">
        <v>550</v>
      </c>
      <c r="I666" s="161"/>
      <c r="J666" s="163" t="s">
        <v>829</v>
      </c>
    </row>
    <row r="667" spans="1:10" ht="12.75">
      <c r="A667" s="109"/>
      <c r="B667" s="578"/>
      <c r="C667" s="578"/>
      <c r="D667" s="578"/>
      <c r="E667" s="578"/>
      <c r="F667" s="578"/>
      <c r="G667" s="578"/>
      <c r="H667" s="161">
        <v>50</v>
      </c>
      <c r="I667" s="161"/>
      <c r="J667" s="163" t="s">
        <v>819</v>
      </c>
    </row>
    <row r="668" spans="1:10" ht="12.75">
      <c r="A668" s="458" t="s">
        <v>243</v>
      </c>
      <c r="B668" s="586"/>
      <c r="C668" s="586"/>
      <c r="D668" s="586"/>
      <c r="E668" s="586"/>
      <c r="F668" s="586"/>
      <c r="G668" s="586"/>
      <c r="H668" s="477">
        <f>SUM(H664:H667)</f>
        <v>635</v>
      </c>
      <c r="I668" s="477"/>
      <c r="J668" s="479"/>
    </row>
    <row r="669" spans="1:10" ht="12.75">
      <c r="A669" s="158" t="s">
        <v>711</v>
      </c>
      <c r="B669" s="579"/>
      <c r="C669" s="579"/>
      <c r="D669" s="579"/>
      <c r="E669" s="579"/>
      <c r="F669" s="579"/>
      <c r="G669" s="579"/>
      <c r="H669" s="159">
        <v>60</v>
      </c>
      <c r="I669" s="159"/>
      <c r="J669" s="160" t="s">
        <v>831</v>
      </c>
    </row>
    <row r="670" spans="1:10" ht="12.75">
      <c r="A670" s="109"/>
      <c r="B670" s="578"/>
      <c r="C670" s="578"/>
      <c r="D670" s="578"/>
      <c r="E670" s="578"/>
      <c r="F670" s="578"/>
      <c r="G670" s="578"/>
      <c r="H670" s="161">
        <v>60</v>
      </c>
      <c r="I670" s="161"/>
      <c r="J670" s="163" t="s">
        <v>832</v>
      </c>
    </row>
    <row r="671" spans="1:10" ht="12.75">
      <c r="A671" s="109"/>
      <c r="B671" s="578"/>
      <c r="C671" s="578"/>
      <c r="D671" s="578"/>
      <c r="E671" s="578"/>
      <c r="F671" s="578"/>
      <c r="G671" s="578"/>
      <c r="H671" s="161">
        <v>311</v>
      </c>
      <c r="I671" s="161"/>
      <c r="J671" s="163" t="s">
        <v>731</v>
      </c>
    </row>
    <row r="672" spans="1:10" ht="12.75">
      <c r="A672" s="109"/>
      <c r="B672" s="578"/>
      <c r="C672" s="578"/>
      <c r="D672" s="578"/>
      <c r="E672" s="578"/>
      <c r="F672" s="578"/>
      <c r="G672" s="578"/>
      <c r="H672" s="161">
        <v>50</v>
      </c>
      <c r="I672" s="161"/>
      <c r="J672" s="163" t="s">
        <v>833</v>
      </c>
    </row>
    <row r="673" spans="1:10" ht="12.75">
      <c r="A673" s="458" t="s">
        <v>243</v>
      </c>
      <c r="B673" s="586"/>
      <c r="C673" s="586"/>
      <c r="D673" s="586"/>
      <c r="E673" s="586"/>
      <c r="F673" s="586"/>
      <c r="G673" s="586"/>
      <c r="H673" s="477">
        <f>SUM(H669:H672)</f>
        <v>481</v>
      </c>
      <c r="I673" s="477"/>
      <c r="J673" s="479"/>
    </row>
    <row r="674" spans="1:10" ht="12.75">
      <c r="A674" s="158" t="s">
        <v>723</v>
      </c>
      <c r="B674" s="579"/>
      <c r="C674" s="579"/>
      <c r="D674" s="579"/>
      <c r="E674" s="579"/>
      <c r="F674" s="579"/>
      <c r="G674" s="579"/>
      <c r="H674" s="159">
        <v>20</v>
      </c>
      <c r="I674" s="159"/>
      <c r="J674" s="160" t="s">
        <v>834</v>
      </c>
    </row>
    <row r="675" spans="1:10" ht="12.75">
      <c r="A675" s="458" t="s">
        <v>243</v>
      </c>
      <c r="B675" s="586"/>
      <c r="C675" s="586"/>
      <c r="D675" s="586"/>
      <c r="E675" s="586"/>
      <c r="F675" s="586"/>
      <c r="G675" s="586"/>
      <c r="H675" s="477">
        <f>SUM(H674)</f>
        <v>20</v>
      </c>
      <c r="I675" s="477"/>
      <c r="J675" s="479"/>
    </row>
    <row r="676" spans="1:10" ht="12.75">
      <c r="A676" s="158" t="s">
        <v>768</v>
      </c>
      <c r="B676" s="579"/>
      <c r="C676" s="579"/>
      <c r="D676" s="579"/>
      <c r="E676" s="579"/>
      <c r="F676" s="579"/>
      <c r="G676" s="579"/>
      <c r="H676" s="327">
        <v>0</v>
      </c>
      <c r="I676" s="327"/>
      <c r="J676" s="189" t="s">
        <v>835</v>
      </c>
    </row>
    <row r="677" spans="1:10" ht="12.75">
      <c r="A677" s="158" t="s">
        <v>389</v>
      </c>
      <c r="B677" s="579"/>
      <c r="C677" s="579"/>
      <c r="D677" s="579"/>
      <c r="E677" s="579"/>
      <c r="F677" s="579"/>
      <c r="G677" s="579"/>
      <c r="H677" s="327">
        <v>0</v>
      </c>
      <c r="I677" s="327"/>
      <c r="J677" s="189" t="s">
        <v>613</v>
      </c>
    </row>
    <row r="678" spans="1:10" ht="12.75">
      <c r="A678" s="464" t="s">
        <v>243</v>
      </c>
      <c r="B678" s="588"/>
      <c r="C678" s="588"/>
      <c r="D678" s="588"/>
      <c r="E678" s="588"/>
      <c r="F678" s="588"/>
      <c r="G678" s="588"/>
      <c r="H678" s="465">
        <f>SUM(H676:H677)</f>
        <v>0</v>
      </c>
      <c r="I678" s="465"/>
      <c r="J678" s="479"/>
    </row>
    <row r="679" spans="1:10" ht="30" customHeight="1">
      <c r="A679" s="117" t="s">
        <v>243</v>
      </c>
      <c r="B679" s="583"/>
      <c r="C679" s="583"/>
      <c r="D679" s="583"/>
      <c r="E679" s="583"/>
      <c r="F679" s="583"/>
      <c r="G679" s="583"/>
      <c r="H679" s="323">
        <f>H614+H619+H623+H625+H629+H637+H642+H647+H652+H656+H661+H663+H668+H673+H675+H678</f>
        <v>5676</v>
      </c>
      <c r="I679" s="323"/>
      <c r="J679" s="121" t="s">
        <v>836</v>
      </c>
    </row>
    <row r="683" spans="1:7" ht="20.25">
      <c r="A683" s="72" t="s">
        <v>837</v>
      </c>
      <c r="B683" s="72"/>
      <c r="C683" s="72"/>
      <c r="D683" s="72"/>
      <c r="E683" s="72"/>
      <c r="F683" s="72"/>
      <c r="G683" s="72"/>
    </row>
    <row r="684" spans="1:10" ht="12.75">
      <c r="A684" s="113" t="s">
        <v>561</v>
      </c>
      <c r="B684" s="113"/>
      <c r="C684" s="113"/>
      <c r="D684" s="113"/>
      <c r="E684" s="113"/>
      <c r="F684" s="113"/>
      <c r="G684" s="113"/>
      <c r="H684" s="111" t="s">
        <v>430</v>
      </c>
      <c r="I684" s="111"/>
      <c r="J684" s="113" t="s">
        <v>434</v>
      </c>
    </row>
    <row r="685" spans="1:10" ht="12.75">
      <c r="A685" s="114" t="s">
        <v>435</v>
      </c>
      <c r="B685" s="114"/>
      <c r="C685" s="114"/>
      <c r="D685" s="114"/>
      <c r="E685" s="114"/>
      <c r="F685" s="114"/>
      <c r="G685" s="114"/>
      <c r="H685" s="331" t="s">
        <v>242</v>
      </c>
      <c r="I685" s="331"/>
      <c r="J685" s="114"/>
    </row>
    <row r="686" spans="1:10" ht="12.75">
      <c r="A686" s="109"/>
      <c r="B686" s="578"/>
      <c r="C686" s="578"/>
      <c r="D686" s="578"/>
      <c r="E686" s="578"/>
      <c r="F686" s="578"/>
      <c r="G686" s="578"/>
      <c r="H686" s="161"/>
      <c r="I686" s="161"/>
      <c r="J686" s="163"/>
    </row>
    <row r="687" spans="1:10" ht="12.75">
      <c r="A687" s="191"/>
      <c r="B687" s="585"/>
      <c r="C687" s="585"/>
      <c r="D687" s="585"/>
      <c r="E687" s="585"/>
      <c r="F687" s="585"/>
      <c r="G687" s="585"/>
      <c r="H687" s="466"/>
      <c r="I687" s="466"/>
      <c r="J687" s="467"/>
    </row>
    <row r="688" spans="1:10" ht="12.75">
      <c r="A688" s="109"/>
      <c r="B688" s="578"/>
      <c r="C688" s="578"/>
      <c r="D688" s="578"/>
      <c r="E688" s="578"/>
      <c r="F688" s="578"/>
      <c r="G688" s="578"/>
      <c r="H688" s="334"/>
      <c r="I688" s="334"/>
      <c r="J688" s="181"/>
    </row>
    <row r="689" spans="1:10" ht="12.75">
      <c r="A689" s="109"/>
      <c r="B689" s="578"/>
      <c r="C689" s="578"/>
      <c r="D689" s="578"/>
      <c r="E689" s="578"/>
      <c r="F689" s="578"/>
      <c r="G689" s="578"/>
      <c r="H689" s="334"/>
      <c r="I689" s="334"/>
      <c r="J689" s="181"/>
    </row>
    <row r="690" spans="1:10" ht="12.75">
      <c r="A690" s="468"/>
      <c r="B690" s="589"/>
      <c r="C690" s="589"/>
      <c r="D690" s="589"/>
      <c r="E690" s="589"/>
      <c r="F690" s="589"/>
      <c r="G690" s="589"/>
      <c r="H690" s="469"/>
      <c r="I690" s="590"/>
      <c r="J690" s="470"/>
    </row>
    <row r="691" spans="1:10" ht="12.75">
      <c r="A691" s="117" t="s">
        <v>243</v>
      </c>
      <c r="B691" s="583"/>
      <c r="C691" s="583"/>
      <c r="D691" s="583"/>
      <c r="E691" s="583"/>
      <c r="F691" s="583"/>
      <c r="G691" s="583"/>
      <c r="H691" s="323">
        <f>SUM(H686:H690)</f>
        <v>0</v>
      </c>
      <c r="I691" s="323"/>
      <c r="J691" s="121"/>
    </row>
  </sheetData>
  <sheetProtection/>
  <autoFilter ref="A6:J555"/>
  <printOptions/>
  <pageMargins left="0" right="0" top="0" bottom="0.3937007784843445" header="0" footer="0"/>
  <pageSetup horizontalDpi="600" verticalDpi="600" orientation="landscape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</cols>
  <sheetData>
    <row r="1" ht="20.25">
      <c r="A1" s="72" t="s">
        <v>838</v>
      </c>
    </row>
    <row r="2" spans="1:6" ht="18">
      <c r="A2" s="125"/>
      <c r="B2" s="126" t="s">
        <v>430</v>
      </c>
      <c r="C2" s="126" t="s">
        <v>430</v>
      </c>
      <c r="D2" s="126" t="s">
        <v>430</v>
      </c>
      <c r="E2" s="126" t="s">
        <v>430</v>
      </c>
      <c r="F2" s="126" t="s">
        <v>430</v>
      </c>
    </row>
    <row r="3" spans="1:6" ht="18">
      <c r="A3" s="125"/>
      <c r="B3" s="126">
        <v>2004</v>
      </c>
      <c r="C3" s="126">
        <v>2005</v>
      </c>
      <c r="D3" s="126">
        <v>2006</v>
      </c>
      <c r="E3" s="126">
        <v>2007</v>
      </c>
      <c r="F3" s="126">
        <v>2008</v>
      </c>
    </row>
    <row r="4" spans="1:6" ht="15.75">
      <c r="A4" s="7"/>
      <c r="B4" s="127" t="s">
        <v>238</v>
      </c>
      <c r="C4" s="127" t="s">
        <v>238</v>
      </c>
      <c r="D4" s="127" t="s">
        <v>238</v>
      </c>
      <c r="E4" s="127" t="s">
        <v>238</v>
      </c>
      <c r="F4" s="127" t="s">
        <v>238</v>
      </c>
    </row>
    <row r="5" spans="1:6" ht="15.75">
      <c r="A5" s="73" t="s">
        <v>266</v>
      </c>
      <c r="B5" s="92">
        <f>SUM(B7,B16)</f>
        <v>66120</v>
      </c>
      <c r="C5" s="92">
        <f>SUM(C7,C16)</f>
        <v>50330</v>
      </c>
      <c r="D5" s="92">
        <f>SUM(D7,D16)</f>
        <v>48850</v>
      </c>
      <c r="E5" s="92">
        <f>SUM(E7,E16)</f>
        <v>47870</v>
      </c>
      <c r="F5" s="92">
        <f>SUM(F7,F16)</f>
        <v>47070</v>
      </c>
    </row>
    <row r="6" spans="2:6" ht="15">
      <c r="B6" s="87"/>
      <c r="C6" s="87"/>
      <c r="D6" s="87"/>
      <c r="E6" s="87"/>
      <c r="F6" s="87"/>
    </row>
    <row r="7" spans="1:6" ht="15.75">
      <c r="A7" s="73" t="s">
        <v>267</v>
      </c>
      <c r="B7" s="92">
        <f>SUM(B8:B15)</f>
        <v>42170</v>
      </c>
      <c r="C7" s="92">
        <f>SUM(C8:C15)</f>
        <v>41970</v>
      </c>
      <c r="D7" s="92">
        <f>SUM(D8:D15)</f>
        <v>42010</v>
      </c>
      <c r="E7" s="92">
        <f>SUM(E8:E15)</f>
        <v>41610</v>
      </c>
      <c r="F7" s="92">
        <f>SUM(F8:F15)</f>
        <v>41810</v>
      </c>
    </row>
    <row r="8" spans="1:6" ht="15">
      <c r="A8" s="74" t="s">
        <v>268</v>
      </c>
      <c r="B8" s="88">
        <v>11200</v>
      </c>
      <c r="C8" s="88">
        <v>11000</v>
      </c>
      <c r="D8" s="88">
        <v>11100</v>
      </c>
      <c r="E8" s="88">
        <v>11100</v>
      </c>
      <c r="F8" s="88">
        <v>11200</v>
      </c>
    </row>
    <row r="9" spans="1:6" ht="15">
      <c r="A9" s="75" t="s">
        <v>269</v>
      </c>
      <c r="B9" s="89">
        <v>16600</v>
      </c>
      <c r="C9" s="89">
        <v>16600</v>
      </c>
      <c r="D9" s="89">
        <v>16500</v>
      </c>
      <c r="E9" s="89">
        <v>16400</v>
      </c>
      <c r="F9" s="89">
        <v>16500</v>
      </c>
    </row>
    <row r="10" spans="1:6" ht="15">
      <c r="A10" s="75" t="s">
        <v>839</v>
      </c>
      <c r="B10" s="89">
        <v>1000</v>
      </c>
      <c r="C10" s="89">
        <v>1100</v>
      </c>
      <c r="D10" s="89">
        <v>1100</v>
      </c>
      <c r="E10" s="89">
        <v>1100</v>
      </c>
      <c r="F10" s="89">
        <v>1100</v>
      </c>
    </row>
    <row r="11" spans="1:6" ht="15">
      <c r="A11" s="75" t="s">
        <v>840</v>
      </c>
      <c r="B11" s="89">
        <v>10740</v>
      </c>
      <c r="C11" s="89">
        <v>10740</v>
      </c>
      <c r="D11" s="89">
        <v>10740</v>
      </c>
      <c r="E11" s="89">
        <v>10740</v>
      </c>
      <c r="F11" s="89">
        <v>10740</v>
      </c>
    </row>
    <row r="12" spans="1:6" ht="15">
      <c r="A12" s="75" t="s">
        <v>271</v>
      </c>
      <c r="B12" s="89">
        <v>500</v>
      </c>
      <c r="C12" s="89">
        <v>500</v>
      </c>
      <c r="D12" s="89">
        <v>500</v>
      </c>
      <c r="E12" s="89">
        <v>200</v>
      </c>
      <c r="F12" s="89">
        <v>200</v>
      </c>
    </row>
    <row r="13" spans="1:6" ht="15">
      <c r="A13" s="75" t="s">
        <v>276</v>
      </c>
      <c r="B13" s="89">
        <v>2100</v>
      </c>
      <c r="C13" s="89">
        <v>2000</v>
      </c>
      <c r="D13" s="89">
        <v>2040</v>
      </c>
      <c r="E13" s="89">
        <v>2040</v>
      </c>
      <c r="F13" s="89">
        <v>2040</v>
      </c>
    </row>
    <row r="14" spans="1:6" ht="15">
      <c r="A14" s="75" t="s">
        <v>841</v>
      </c>
      <c r="B14" s="89">
        <v>30</v>
      </c>
      <c r="C14" s="89">
        <v>30</v>
      </c>
      <c r="D14" s="89">
        <v>30</v>
      </c>
      <c r="E14" s="89">
        <v>30</v>
      </c>
      <c r="F14" s="89">
        <v>30</v>
      </c>
    </row>
    <row r="15" spans="1:6" ht="15">
      <c r="A15" s="75" t="s">
        <v>842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</row>
    <row r="16" spans="1:6" ht="15.75">
      <c r="A16" s="73" t="s">
        <v>279</v>
      </c>
      <c r="B16" s="92">
        <f>SUM(B17:B25)</f>
        <v>23950</v>
      </c>
      <c r="C16" s="92">
        <f>SUM(C17:C25)</f>
        <v>8360</v>
      </c>
      <c r="D16" s="92">
        <f>SUM(D17:D25)</f>
        <v>6840</v>
      </c>
      <c r="E16" s="92">
        <f>SUM(E17:E25)</f>
        <v>6260</v>
      </c>
      <c r="F16" s="92">
        <f>SUM(F17:F25)</f>
        <v>5260</v>
      </c>
    </row>
    <row r="17" spans="1:6" ht="15">
      <c r="A17" s="75" t="s">
        <v>843</v>
      </c>
      <c r="B17" s="89">
        <v>10000</v>
      </c>
      <c r="C17" s="89">
        <v>7000</v>
      </c>
      <c r="D17" s="89">
        <v>5500</v>
      </c>
      <c r="E17" s="89">
        <v>5000</v>
      </c>
      <c r="F17" s="89">
        <v>4000</v>
      </c>
    </row>
    <row r="18" spans="1:6" ht="15">
      <c r="A18" s="75" t="s">
        <v>844</v>
      </c>
      <c r="B18" s="89">
        <v>450</v>
      </c>
      <c r="C18" s="89">
        <v>430</v>
      </c>
      <c r="D18" s="89">
        <v>420</v>
      </c>
      <c r="E18" s="89">
        <v>410</v>
      </c>
      <c r="F18" s="89">
        <v>410</v>
      </c>
    </row>
    <row r="19" spans="1:6" ht="15">
      <c r="A19" s="75" t="s">
        <v>845</v>
      </c>
      <c r="B19" s="89">
        <v>850</v>
      </c>
      <c r="C19" s="89">
        <v>830</v>
      </c>
      <c r="D19" s="89">
        <v>820</v>
      </c>
      <c r="E19" s="89">
        <v>800</v>
      </c>
      <c r="F19" s="89">
        <v>800</v>
      </c>
    </row>
    <row r="20" spans="1:6" ht="15">
      <c r="A20" s="75" t="s">
        <v>284</v>
      </c>
      <c r="B20" s="89">
        <v>150</v>
      </c>
      <c r="C20" s="89">
        <v>100</v>
      </c>
      <c r="D20" s="89">
        <v>100</v>
      </c>
      <c r="E20" s="89">
        <v>50</v>
      </c>
      <c r="F20" s="89">
        <v>50</v>
      </c>
    </row>
    <row r="21" spans="1:6" ht="15">
      <c r="A21" s="75" t="s">
        <v>846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</row>
    <row r="22" spans="1:6" ht="15">
      <c r="A22" s="75" t="s">
        <v>847</v>
      </c>
      <c r="B22" s="89">
        <v>7500</v>
      </c>
      <c r="C22" s="89">
        <v>0</v>
      </c>
      <c r="D22" s="89">
        <v>0</v>
      </c>
      <c r="E22" s="89">
        <v>0</v>
      </c>
      <c r="F22" s="89">
        <v>0</v>
      </c>
    </row>
    <row r="23" spans="1:6" ht="15">
      <c r="A23" s="75" t="s">
        <v>848</v>
      </c>
      <c r="B23" s="89">
        <v>2500</v>
      </c>
      <c r="C23" s="89">
        <v>0</v>
      </c>
      <c r="D23" s="89">
        <v>0</v>
      </c>
      <c r="E23" s="89">
        <v>0</v>
      </c>
      <c r="F23" s="89">
        <v>0</v>
      </c>
    </row>
    <row r="24" spans="1:6" ht="15">
      <c r="A24" s="75" t="s">
        <v>849</v>
      </c>
      <c r="B24" s="89">
        <v>2500</v>
      </c>
      <c r="C24" s="89">
        <v>0</v>
      </c>
      <c r="D24" s="89">
        <v>0</v>
      </c>
      <c r="E24" s="89">
        <v>0</v>
      </c>
      <c r="F24" s="89">
        <v>0</v>
      </c>
    </row>
    <row r="25" spans="1:6" ht="15">
      <c r="A25" s="485" t="s">
        <v>850</v>
      </c>
      <c r="B25" s="486">
        <v>0</v>
      </c>
      <c r="C25" s="486">
        <v>0</v>
      </c>
      <c r="D25" s="486">
        <v>0</v>
      </c>
      <c r="E25" s="486">
        <v>0</v>
      </c>
      <c r="F25" s="486">
        <v>0</v>
      </c>
    </row>
    <row r="26" spans="1:6" ht="15">
      <c r="A26" s="6"/>
      <c r="B26" s="136"/>
      <c r="C26" s="136"/>
      <c r="D26" s="136"/>
      <c r="E26" s="136"/>
      <c r="F26" s="136"/>
    </row>
    <row r="27" spans="2:6" ht="15">
      <c r="B27" s="87"/>
      <c r="C27" s="87"/>
      <c r="D27" s="87"/>
      <c r="E27" s="87"/>
      <c r="F27" s="87"/>
    </row>
    <row r="28" spans="1:6" ht="15.75">
      <c r="A28" s="73" t="s">
        <v>295</v>
      </c>
      <c r="B28" s="92">
        <f>SUM(B30,B50,B52)</f>
        <v>66120</v>
      </c>
      <c r="C28" s="92">
        <f>SUM(C30,C50,C52)</f>
        <v>50330</v>
      </c>
      <c r="D28" s="92">
        <f>SUM(D30,D50,D52)</f>
        <v>48850</v>
      </c>
      <c r="E28" s="92">
        <f>SUM(E30,E50,E52)</f>
        <v>47870</v>
      </c>
      <c r="F28" s="92">
        <f>SUM(F30,F50,F52)</f>
        <v>47070</v>
      </c>
    </row>
    <row r="29" spans="2:6" ht="15">
      <c r="B29" s="87"/>
      <c r="C29" s="87"/>
      <c r="D29" s="87"/>
      <c r="E29" s="87"/>
      <c r="F29" s="87"/>
    </row>
    <row r="30" spans="1:6" ht="15.75">
      <c r="A30" s="73" t="s">
        <v>296</v>
      </c>
      <c r="B30" s="92">
        <f>SUM(B31:B49)</f>
        <v>42170</v>
      </c>
      <c r="C30" s="92">
        <f>SUM(C31:C49)</f>
        <v>41970</v>
      </c>
      <c r="D30" s="92">
        <f>SUM(D31:D49)</f>
        <v>42010</v>
      </c>
      <c r="E30" s="92">
        <f>SUM(E31:E49)</f>
        <v>41610</v>
      </c>
      <c r="F30" s="92">
        <f>SUM(F31:F49)</f>
        <v>41810</v>
      </c>
    </row>
    <row r="31" spans="1:6" ht="15">
      <c r="A31" s="74" t="s">
        <v>297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</row>
    <row r="32" spans="1:6" ht="15">
      <c r="A32" s="75" t="s">
        <v>851</v>
      </c>
      <c r="B32" s="89">
        <v>8400</v>
      </c>
      <c r="C32" s="89">
        <v>8600</v>
      </c>
      <c r="D32" s="89">
        <v>8800</v>
      </c>
      <c r="E32" s="89">
        <v>9000</v>
      </c>
      <c r="F32" s="89">
        <v>9200</v>
      </c>
    </row>
    <row r="33" spans="1:6" ht="15">
      <c r="A33" s="75" t="s">
        <v>852</v>
      </c>
      <c r="B33" s="89">
        <v>3100</v>
      </c>
      <c r="C33" s="89">
        <v>3200</v>
      </c>
      <c r="D33" s="89">
        <v>3200</v>
      </c>
      <c r="E33" s="89">
        <v>3100</v>
      </c>
      <c r="F33" s="89">
        <v>3100</v>
      </c>
    </row>
    <row r="34" spans="1:6" ht="15">
      <c r="A34" s="75" t="s">
        <v>300</v>
      </c>
      <c r="B34" s="89">
        <v>2600</v>
      </c>
      <c r="C34" s="89">
        <v>2500</v>
      </c>
      <c r="D34" s="89">
        <v>2500</v>
      </c>
      <c r="E34" s="89">
        <v>2200</v>
      </c>
      <c r="F34" s="89">
        <v>2200</v>
      </c>
    </row>
    <row r="35" spans="1:6" ht="15">
      <c r="A35" s="75" t="s">
        <v>301</v>
      </c>
      <c r="B35" s="89">
        <v>6000</v>
      </c>
      <c r="C35" s="89">
        <v>5990</v>
      </c>
      <c r="D35" s="89">
        <v>6000</v>
      </c>
      <c r="E35" s="89">
        <v>6000</v>
      </c>
      <c r="F35" s="89">
        <v>6000</v>
      </c>
    </row>
    <row r="36" spans="1:6" ht="15">
      <c r="A36" s="75" t="s">
        <v>302</v>
      </c>
      <c r="B36" s="89">
        <v>4700</v>
      </c>
      <c r="C36" s="89">
        <v>4500</v>
      </c>
      <c r="D36" s="89">
        <v>4409</v>
      </c>
      <c r="E36" s="89">
        <v>4249</v>
      </c>
      <c r="F36" s="89">
        <v>4249</v>
      </c>
    </row>
    <row r="37" spans="1:6" ht="15">
      <c r="A37" s="75" t="s">
        <v>303</v>
      </c>
      <c r="B37" s="89">
        <v>804</v>
      </c>
      <c r="C37" s="89">
        <v>750</v>
      </c>
      <c r="D37" s="89">
        <v>730</v>
      </c>
      <c r="E37" s="89">
        <v>740</v>
      </c>
      <c r="F37" s="89">
        <v>740</v>
      </c>
    </row>
    <row r="38" spans="1:6" ht="15">
      <c r="A38" s="75" t="s">
        <v>304</v>
      </c>
      <c r="B38" s="90">
        <v>150</v>
      </c>
      <c r="C38" s="90">
        <v>150</v>
      </c>
      <c r="D38" s="90">
        <v>150</v>
      </c>
      <c r="E38" s="90">
        <v>150</v>
      </c>
      <c r="F38" s="90">
        <v>150</v>
      </c>
    </row>
    <row r="39" spans="1:6" ht="15">
      <c r="A39" s="75" t="s">
        <v>305</v>
      </c>
      <c r="B39" s="90">
        <v>990</v>
      </c>
      <c r="C39" s="90">
        <v>919</v>
      </c>
      <c r="D39" s="90">
        <v>900</v>
      </c>
      <c r="E39" s="90">
        <v>900</v>
      </c>
      <c r="F39" s="90">
        <v>900</v>
      </c>
    </row>
    <row r="40" spans="1:6" ht="15">
      <c r="A40" s="75" t="s">
        <v>306</v>
      </c>
      <c r="B40" s="90">
        <v>220</v>
      </c>
      <c r="C40" s="90">
        <v>220</v>
      </c>
      <c r="D40" s="90">
        <v>225</v>
      </c>
      <c r="E40" s="90">
        <v>225</v>
      </c>
      <c r="F40" s="90">
        <v>225</v>
      </c>
    </row>
    <row r="41" spans="1:6" ht="15">
      <c r="A41" s="75" t="s">
        <v>307</v>
      </c>
      <c r="B41" s="90">
        <v>100</v>
      </c>
      <c r="C41" s="90">
        <v>100</v>
      </c>
      <c r="D41" s="90">
        <v>100</v>
      </c>
      <c r="E41" s="90">
        <v>100</v>
      </c>
      <c r="F41" s="90">
        <v>100</v>
      </c>
    </row>
    <row r="42" spans="1:6" ht="15">
      <c r="A42" s="75" t="s">
        <v>308</v>
      </c>
      <c r="B42" s="90">
        <v>30</v>
      </c>
      <c r="C42" s="90">
        <v>30</v>
      </c>
      <c r="D42" s="90">
        <v>30</v>
      </c>
      <c r="E42" s="90">
        <v>30</v>
      </c>
      <c r="F42" s="90">
        <v>30</v>
      </c>
    </row>
    <row r="43" spans="1:6" ht="15">
      <c r="A43" s="75" t="s">
        <v>309</v>
      </c>
      <c r="B43" s="90">
        <v>200</v>
      </c>
      <c r="C43" s="90">
        <v>200</v>
      </c>
      <c r="D43" s="90">
        <v>200</v>
      </c>
      <c r="E43" s="90">
        <v>200</v>
      </c>
      <c r="F43" s="90">
        <v>200</v>
      </c>
    </row>
    <row r="44" spans="1:6" ht="15">
      <c r="A44" s="75" t="s">
        <v>310</v>
      </c>
      <c r="B44" s="90">
        <v>40</v>
      </c>
      <c r="C44" s="90">
        <v>40</v>
      </c>
      <c r="D44" s="90">
        <v>50</v>
      </c>
      <c r="E44" s="90">
        <v>50</v>
      </c>
      <c r="F44" s="90">
        <v>50</v>
      </c>
    </row>
    <row r="45" spans="1:6" ht="15">
      <c r="A45" s="75" t="s">
        <v>853</v>
      </c>
      <c r="B45" s="90">
        <v>0</v>
      </c>
      <c r="C45" s="90">
        <v>0</v>
      </c>
      <c r="D45" s="90">
        <v>0</v>
      </c>
      <c r="E45" s="90">
        <v>0</v>
      </c>
      <c r="F45" s="90">
        <v>0</v>
      </c>
    </row>
    <row r="46" spans="1:6" ht="15">
      <c r="A46" s="75" t="s">
        <v>854</v>
      </c>
      <c r="B46" s="90">
        <v>3076</v>
      </c>
      <c r="C46" s="90">
        <v>3076</v>
      </c>
      <c r="D46" s="90">
        <v>3076</v>
      </c>
      <c r="E46" s="90">
        <v>3076</v>
      </c>
      <c r="F46" s="90">
        <v>3076</v>
      </c>
    </row>
    <row r="47" spans="1:6" ht="15">
      <c r="A47" s="75" t="s">
        <v>855</v>
      </c>
      <c r="B47" s="90">
        <v>10740</v>
      </c>
      <c r="C47" s="90">
        <v>10740</v>
      </c>
      <c r="D47" s="90">
        <v>10740</v>
      </c>
      <c r="E47" s="90">
        <v>10740</v>
      </c>
      <c r="F47" s="90">
        <v>10740</v>
      </c>
    </row>
    <row r="48" spans="1:6" ht="15">
      <c r="A48" s="75" t="s">
        <v>856</v>
      </c>
      <c r="B48" s="89">
        <v>1020</v>
      </c>
      <c r="C48" s="89">
        <v>955</v>
      </c>
      <c r="D48" s="89">
        <v>900</v>
      </c>
      <c r="E48" s="89">
        <v>850</v>
      </c>
      <c r="F48" s="89">
        <v>850</v>
      </c>
    </row>
    <row r="49" spans="1:6" ht="15">
      <c r="A49" s="75" t="s">
        <v>315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</row>
    <row r="50" spans="1:6" ht="15.75">
      <c r="A50" s="73" t="s">
        <v>92</v>
      </c>
      <c r="B50" s="92">
        <f>SUM(B51)</f>
        <v>490</v>
      </c>
      <c r="C50" s="92">
        <f>SUM(C51)</f>
        <v>570</v>
      </c>
      <c r="D50" s="92">
        <f>SUM(D51)</f>
        <v>650</v>
      </c>
      <c r="E50" s="92">
        <f>SUM(E51)</f>
        <v>730</v>
      </c>
      <c r="F50" s="92">
        <f>SUM(F51)</f>
        <v>830</v>
      </c>
    </row>
    <row r="51" spans="1:6" ht="15">
      <c r="A51" s="75" t="s">
        <v>857</v>
      </c>
      <c r="B51" s="89">
        <v>490</v>
      </c>
      <c r="C51" s="89">
        <v>570</v>
      </c>
      <c r="D51" s="89">
        <v>650</v>
      </c>
      <c r="E51" s="89">
        <v>730</v>
      </c>
      <c r="F51" s="89">
        <v>830</v>
      </c>
    </row>
    <row r="52" spans="1:6" ht="15.75">
      <c r="A52" s="73" t="s">
        <v>317</v>
      </c>
      <c r="B52" s="92">
        <f>B5-B50-B30</f>
        <v>23460</v>
      </c>
      <c r="C52" s="92">
        <f>C5-C50-C30</f>
        <v>7790</v>
      </c>
      <c r="D52" s="92">
        <f>D5-D50-D30</f>
        <v>6190</v>
      </c>
      <c r="E52" s="92">
        <f>E5-E50-E30</f>
        <v>5530</v>
      </c>
      <c r="F52" s="92">
        <f>F5-F50-F30</f>
        <v>4430</v>
      </c>
    </row>
    <row r="53" ht="12.75">
      <c r="A53" s="78"/>
    </row>
    <row r="54" ht="12.75">
      <c r="A54" s="78"/>
    </row>
    <row r="55" ht="12.75">
      <c r="A55" s="78"/>
    </row>
    <row r="57" ht="20.25">
      <c r="A57" s="72" t="s">
        <v>838</v>
      </c>
    </row>
    <row r="59" spans="1:6" ht="18">
      <c r="A59" s="125"/>
      <c r="B59" s="126" t="s">
        <v>430</v>
      </c>
      <c r="C59" s="126" t="s">
        <v>430</v>
      </c>
      <c r="D59" s="126" t="s">
        <v>430</v>
      </c>
      <c r="E59" s="126" t="s">
        <v>430</v>
      </c>
      <c r="F59" s="126" t="s">
        <v>430</v>
      </c>
    </row>
    <row r="60" spans="1:6" ht="18">
      <c r="A60" s="125"/>
      <c r="B60" s="126">
        <v>2004</v>
      </c>
      <c r="C60" s="126">
        <v>2005</v>
      </c>
      <c r="D60" s="126">
        <v>2006</v>
      </c>
      <c r="E60" s="126">
        <v>2007</v>
      </c>
      <c r="F60" s="126">
        <v>2008</v>
      </c>
    </row>
    <row r="61" spans="1:6" ht="15.75">
      <c r="A61" s="7"/>
      <c r="B61" s="127" t="s">
        <v>238</v>
      </c>
      <c r="C61" s="127" t="s">
        <v>238</v>
      </c>
      <c r="D61" s="127" t="s">
        <v>238</v>
      </c>
      <c r="E61" s="127" t="s">
        <v>238</v>
      </c>
      <c r="F61" s="127" t="s">
        <v>238</v>
      </c>
    </row>
    <row r="62" spans="1:6" ht="15.75">
      <c r="A62" s="73" t="s">
        <v>266</v>
      </c>
      <c r="B62" s="92">
        <f>SUM(B64,B65)</f>
        <v>66120</v>
      </c>
      <c r="C62" s="92">
        <f>SUM(C64,C65)</f>
        <v>50330</v>
      </c>
      <c r="D62" s="92">
        <f>SUM(D64,D65)</f>
        <v>48850</v>
      </c>
      <c r="E62" s="92">
        <f>SUM(E64,E65)</f>
        <v>47870</v>
      </c>
      <c r="F62" s="92">
        <f>SUM(F64,F65)</f>
        <v>47070</v>
      </c>
    </row>
    <row r="63" spans="2:6" ht="15">
      <c r="B63" s="87"/>
      <c r="C63" s="87"/>
      <c r="D63" s="87"/>
      <c r="E63" s="87"/>
      <c r="F63" s="87"/>
    </row>
    <row r="64" spans="1:6" ht="15.75">
      <c r="A64" s="73" t="s">
        <v>267</v>
      </c>
      <c r="B64" s="92">
        <f>B7</f>
        <v>42170</v>
      </c>
      <c r="C64" s="92">
        <f>C7</f>
        <v>41970</v>
      </c>
      <c r="D64" s="92">
        <f>D7</f>
        <v>42010</v>
      </c>
      <c r="E64" s="92">
        <f>E7</f>
        <v>41610</v>
      </c>
      <c r="F64" s="92">
        <f>F7</f>
        <v>41810</v>
      </c>
    </row>
    <row r="65" spans="1:6" ht="15.75">
      <c r="A65" s="73" t="s">
        <v>279</v>
      </c>
      <c r="B65" s="92">
        <f>B16</f>
        <v>23950</v>
      </c>
      <c r="C65" s="92">
        <f>C16</f>
        <v>8360</v>
      </c>
      <c r="D65" s="92">
        <f>D16</f>
        <v>6840</v>
      </c>
      <c r="E65" s="92">
        <f>E16</f>
        <v>6260</v>
      </c>
      <c r="F65" s="92">
        <f>F16</f>
        <v>5260</v>
      </c>
    </row>
    <row r="66" spans="1:6" ht="15">
      <c r="A66" s="6"/>
      <c r="B66" s="136"/>
      <c r="C66" s="136"/>
      <c r="D66" s="136"/>
      <c r="E66" s="136"/>
      <c r="F66" s="136"/>
    </row>
    <row r="67" spans="2:6" ht="15">
      <c r="B67" s="87"/>
      <c r="C67" s="87"/>
      <c r="D67" s="87"/>
      <c r="E67" s="87"/>
      <c r="F67" s="87"/>
    </row>
    <row r="68" spans="1:6" ht="15.75">
      <c r="A68" s="73" t="s">
        <v>295</v>
      </c>
      <c r="B68" s="92">
        <f>SUM(B70,B71,B73)</f>
        <v>66120</v>
      </c>
      <c r="C68" s="92">
        <f>SUM(C70,C71,C73)</f>
        <v>50330</v>
      </c>
      <c r="D68" s="92">
        <f>SUM(D70,D71,D73)</f>
        <v>48850</v>
      </c>
      <c r="E68" s="92">
        <f>SUM(E70,E71,E73)</f>
        <v>47870</v>
      </c>
      <c r="F68" s="92">
        <f>SUM(F70,F71,F73)</f>
        <v>47070</v>
      </c>
    </row>
    <row r="69" spans="2:6" ht="15">
      <c r="B69" s="87"/>
      <c r="C69" s="87"/>
      <c r="D69" s="87"/>
      <c r="E69" s="87"/>
      <c r="F69" s="87"/>
    </row>
    <row r="70" spans="1:6" ht="15.75">
      <c r="A70" s="73" t="s">
        <v>296</v>
      </c>
      <c r="B70" s="92">
        <f>B30</f>
        <v>42170</v>
      </c>
      <c r="C70" s="92">
        <f>C30</f>
        <v>41970</v>
      </c>
      <c r="D70" s="92">
        <f>D30</f>
        <v>42010</v>
      </c>
      <c r="E70" s="92">
        <f>E30</f>
        <v>41610</v>
      </c>
      <c r="F70" s="92">
        <f>F30</f>
        <v>41810</v>
      </c>
    </row>
    <row r="71" spans="1:6" ht="15.75">
      <c r="A71" s="73" t="s">
        <v>92</v>
      </c>
      <c r="B71" s="92">
        <f>B50</f>
        <v>490</v>
      </c>
      <c r="C71" s="92">
        <f>C50</f>
        <v>570</v>
      </c>
      <c r="D71" s="92">
        <f>D50</f>
        <v>650</v>
      </c>
      <c r="E71" s="92">
        <f>E50</f>
        <v>730</v>
      </c>
      <c r="F71" s="92">
        <f>F50</f>
        <v>830</v>
      </c>
    </row>
    <row r="72" spans="1:6" ht="15">
      <c r="A72" s="75" t="s">
        <v>858</v>
      </c>
      <c r="B72" s="89">
        <f>B50</f>
        <v>490</v>
      </c>
      <c r="C72" s="89">
        <f>C50</f>
        <v>570</v>
      </c>
      <c r="D72" s="89">
        <f>D50</f>
        <v>650</v>
      </c>
      <c r="E72" s="89">
        <f>E50</f>
        <v>730</v>
      </c>
      <c r="F72" s="89">
        <f>F50</f>
        <v>830</v>
      </c>
    </row>
    <row r="73" spans="1:6" ht="15.75">
      <c r="A73" s="73" t="s">
        <v>317</v>
      </c>
      <c r="B73" s="92">
        <f>B52</f>
        <v>23460</v>
      </c>
      <c r="C73" s="92">
        <f>C52</f>
        <v>7790</v>
      </c>
      <c r="D73" s="92">
        <f>D52</f>
        <v>6190</v>
      </c>
      <c r="E73" s="92">
        <f>E52</f>
        <v>5530</v>
      </c>
      <c r="F73" s="92">
        <f>F52</f>
        <v>4430</v>
      </c>
    </row>
    <row r="74" ht="12.75">
      <c r="A74" s="78"/>
    </row>
    <row r="75" ht="12.75">
      <c r="A75" s="78"/>
    </row>
    <row r="76" ht="12.75">
      <c r="A76" s="78"/>
    </row>
  </sheetData>
  <sheetProtection/>
  <printOptions/>
  <pageMargins left="0.3937007784843445" right="0" top="0.5905511975288391" bottom="0" header="0.5118110179901123" footer="0.51181101799011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F28">
      <selection activeCell="A1" sqref="A1"/>
    </sheetView>
  </sheetViews>
  <sheetFormatPr defaultColWidth="9.140625" defaultRowHeight="12.75" customHeight="1"/>
  <cols>
    <col min="1" max="1" width="38.28125" style="0" hidden="1" customWidth="1"/>
    <col min="2" max="2" width="12.140625" style="0" hidden="1" customWidth="1"/>
    <col min="3" max="3" width="11.28125" style="0" hidden="1" customWidth="1"/>
    <col min="4" max="4" width="29.28125" style="0" hidden="1" customWidth="1"/>
    <col min="5" max="5" width="9.57421875" style="634" hidden="1" customWidth="1"/>
    <col min="6" max="6" width="30.00390625" style="0" customWidth="1"/>
    <col min="7" max="23" width="5.7109375" style="0" customWidth="1"/>
  </cols>
  <sheetData>
    <row r="1" spans="6:13" ht="18" customHeight="1">
      <c r="F1" s="638" t="s">
        <v>0</v>
      </c>
      <c r="G1" s="639"/>
      <c r="H1" s="639"/>
      <c r="I1" s="639"/>
      <c r="J1" s="639"/>
      <c r="K1" s="639"/>
      <c r="L1" s="639"/>
      <c r="M1" s="639"/>
    </row>
    <row r="2" spans="1:2" ht="12.75" customHeight="1">
      <c r="A2" s="20" t="s">
        <v>178</v>
      </c>
      <c r="B2" s="108"/>
    </row>
    <row r="3" spans="1:20" ht="117.75" customHeight="1">
      <c r="A3" s="20" t="s">
        <v>180</v>
      </c>
      <c r="B3" s="108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1"/>
      <c r="S3" s="641"/>
      <c r="T3" s="641"/>
    </row>
    <row r="4" spans="1:6" ht="16.5" customHeight="1" hidden="1">
      <c r="A4" s="20" t="s">
        <v>183</v>
      </c>
      <c r="B4" s="108"/>
      <c r="F4" s="635"/>
    </row>
    <row r="5" spans="1:20" ht="15.75" hidden="1">
      <c r="A5" s="20" t="s">
        <v>184</v>
      </c>
      <c r="B5" s="108"/>
      <c r="F5" s="637"/>
      <c r="G5" s="642" t="str">
        <f aca="true" t="shared" si="0" ref="G5:T5">CONCATENATE("položky!$C",G4,":$AS",G4)</f>
        <v>položky!$C:$AS</v>
      </c>
      <c r="H5" s="642" t="str">
        <f t="shared" si="0"/>
        <v>položky!$C:$AS</v>
      </c>
      <c r="I5" s="642" t="str">
        <f t="shared" si="0"/>
        <v>položky!$C:$AS</v>
      </c>
      <c r="J5" s="642" t="str">
        <f t="shared" si="0"/>
        <v>položky!$C:$AS</v>
      </c>
      <c r="K5" s="642" t="str">
        <f t="shared" si="0"/>
        <v>položky!$C:$AS</v>
      </c>
      <c r="L5" s="642" t="str">
        <f t="shared" si="0"/>
        <v>položky!$C:$AS</v>
      </c>
      <c r="M5" s="642" t="str">
        <f t="shared" si="0"/>
        <v>položky!$C:$AS</v>
      </c>
      <c r="N5" s="642" t="str">
        <f t="shared" si="0"/>
        <v>položky!$C:$AS</v>
      </c>
      <c r="O5" s="642" t="str">
        <f t="shared" si="0"/>
        <v>položky!$C:$AS</v>
      </c>
      <c r="P5" s="642" t="str">
        <f t="shared" si="0"/>
        <v>položky!$C:$AS</v>
      </c>
      <c r="Q5" s="642" t="str">
        <f t="shared" si="0"/>
        <v>položky!$C:$AS</v>
      </c>
      <c r="R5" s="642" t="str">
        <f t="shared" si="0"/>
        <v>položky!$C:$AS</v>
      </c>
      <c r="S5" s="642" t="str">
        <f t="shared" si="0"/>
        <v>položky!$C:$AS</v>
      </c>
      <c r="T5" s="642" t="str">
        <f t="shared" si="0"/>
        <v>položky!$C:$AS</v>
      </c>
    </row>
    <row r="6" spans="1:6" ht="12.75" customHeight="1">
      <c r="A6" s="482" t="s">
        <v>186</v>
      </c>
      <c r="B6" s="108"/>
      <c r="F6" s="643" t="str">
        <f>CONCATENATE(B26," ",C26," ",D26)</f>
        <v>  </v>
      </c>
    </row>
    <row r="7" spans="1:6" ht="12.75" customHeight="1">
      <c r="A7" s="483" t="s">
        <v>187</v>
      </c>
      <c r="B7" s="108"/>
      <c r="F7" s="643" t="str">
        <f>CONCATENATE(B27," ",C27," ",D27)</f>
        <v>  </v>
      </c>
    </row>
    <row r="8" spans="1:6" ht="12.75" customHeight="1">
      <c r="A8" s="484" t="s">
        <v>188</v>
      </c>
      <c r="B8" s="108"/>
      <c r="F8" s="645" t="str">
        <f>CONCATENATE(B28," ",C28," ",D28)</f>
        <v>  </v>
      </c>
    </row>
    <row r="9" spans="1:6" ht="12.75" customHeight="1">
      <c r="A9" s="484" t="s">
        <v>189</v>
      </c>
      <c r="B9" s="108"/>
      <c r="F9" s="643"/>
    </row>
    <row r="10" spans="1:6" ht="12.75" customHeight="1">
      <c r="A10" s="20" t="s">
        <v>190</v>
      </c>
      <c r="B10" s="108"/>
      <c r="F10" s="645" t="str">
        <f aca="true" t="shared" si="1" ref="F10:F48">CONCATENATE(B30," ",C30," ",D30)</f>
        <v>  </v>
      </c>
    </row>
    <row r="11" spans="1:6" ht="12.75" customHeight="1">
      <c r="A11" s="20" t="s">
        <v>191</v>
      </c>
      <c r="B11" s="108"/>
      <c r="F11" s="643" t="str">
        <f t="shared" si="1"/>
        <v>  </v>
      </c>
    </row>
    <row r="12" spans="1:6" ht="12.75" customHeight="1">
      <c r="A12" s="20" t="s">
        <v>192</v>
      </c>
      <c r="B12" s="108"/>
      <c r="F12" s="643" t="str">
        <f t="shared" si="1"/>
        <v>  </v>
      </c>
    </row>
    <row r="13" spans="1:6" ht="12.75" customHeight="1">
      <c r="A13" s="20" t="s">
        <v>194</v>
      </c>
      <c r="B13" s="108"/>
      <c r="F13" s="643" t="str">
        <f t="shared" si="1"/>
        <v>  </v>
      </c>
    </row>
    <row r="14" spans="1:6" ht="12.75" customHeight="1">
      <c r="A14" s="20" t="s">
        <v>195</v>
      </c>
      <c r="B14" s="108"/>
      <c r="F14" s="643" t="str">
        <f t="shared" si="1"/>
        <v>  </v>
      </c>
    </row>
    <row r="15" spans="1:6" ht="12.75" customHeight="1">
      <c r="A15" s="20" t="s">
        <v>196</v>
      </c>
      <c r="B15" s="108"/>
      <c r="F15" s="643" t="str">
        <f t="shared" si="1"/>
        <v>  </v>
      </c>
    </row>
    <row r="16" spans="1:6" ht="12.75" customHeight="1">
      <c r="A16" s="20" t="s">
        <v>197</v>
      </c>
      <c r="B16" s="108"/>
      <c r="F16" s="643" t="str">
        <f t="shared" si="1"/>
        <v>  </v>
      </c>
    </row>
    <row r="17" spans="1:6" ht="12.75" customHeight="1">
      <c r="A17" s="20" t="s">
        <v>199</v>
      </c>
      <c r="B17" s="108"/>
      <c r="F17" s="645" t="str">
        <f t="shared" si="1"/>
        <v>  </v>
      </c>
    </row>
    <row r="18" spans="1:6" ht="12.75" customHeight="1">
      <c r="A18" s="20" t="s">
        <v>200</v>
      </c>
      <c r="B18" s="108"/>
      <c r="F18" s="643" t="str">
        <f t="shared" si="1"/>
        <v>  </v>
      </c>
    </row>
    <row r="19" spans="1:6" ht="12.75" customHeight="1">
      <c r="A19" s="20" t="s">
        <v>201</v>
      </c>
      <c r="B19" s="108"/>
      <c r="F19" s="643" t="str">
        <f t="shared" si="1"/>
        <v>  </v>
      </c>
    </row>
    <row r="20" spans="1:6" ht="12.75" customHeight="1">
      <c r="A20" s="20" t="s">
        <v>202</v>
      </c>
      <c r="F20" s="643" t="str">
        <f t="shared" si="1"/>
        <v>  </v>
      </c>
    </row>
    <row r="21" spans="1:6" ht="12.75" customHeight="1">
      <c r="A21" s="20" t="s">
        <v>203</v>
      </c>
      <c r="F21" s="643" t="str">
        <f t="shared" si="1"/>
        <v>  </v>
      </c>
    </row>
    <row r="22" spans="1:6" ht="12.75" customHeight="1">
      <c r="A22" s="20" t="s">
        <v>204</v>
      </c>
      <c r="F22" s="643" t="str">
        <f t="shared" si="1"/>
        <v>  </v>
      </c>
    </row>
    <row r="23" spans="1:6" ht="12.75" customHeight="1">
      <c r="A23" s="20" t="s">
        <v>205</v>
      </c>
      <c r="F23" s="643" t="str">
        <f t="shared" si="1"/>
        <v>  </v>
      </c>
    </row>
    <row r="24" spans="1:6" ht="12.75" customHeight="1">
      <c r="A24" s="20" t="s">
        <v>206</v>
      </c>
      <c r="E24" s="636"/>
      <c r="F24" s="643" t="str">
        <f t="shared" si="1"/>
        <v>  </v>
      </c>
    </row>
    <row r="25" spans="1:6" s="637" customFormat="1" ht="12.75" customHeight="1">
      <c r="A25" s="20" t="s">
        <v>207</v>
      </c>
      <c r="F25" s="643" t="str">
        <f t="shared" si="1"/>
        <v>  </v>
      </c>
    </row>
    <row r="26" spans="1:6" ht="12.75" customHeight="1">
      <c r="A26" s="20" t="s">
        <v>208</v>
      </c>
      <c r="E26" s="633"/>
      <c r="F26" s="643" t="str">
        <f t="shared" si="1"/>
        <v>  </v>
      </c>
    </row>
    <row r="27" spans="1:6" ht="12.75" customHeight="1">
      <c r="A27" s="20" t="s">
        <v>210</v>
      </c>
      <c r="F27" s="643" t="str">
        <f t="shared" si="1"/>
        <v>  </v>
      </c>
    </row>
    <row r="28" spans="1:6" ht="12.75" customHeight="1">
      <c r="A28" s="20" t="s">
        <v>211</v>
      </c>
      <c r="F28" s="645" t="str">
        <f t="shared" si="1"/>
        <v>  </v>
      </c>
    </row>
    <row r="29" spans="1:6" ht="12.75" customHeight="1">
      <c r="A29" s="20" t="s">
        <v>212</v>
      </c>
      <c r="F29" s="643" t="str">
        <f t="shared" si="1"/>
        <v>  </v>
      </c>
    </row>
    <row r="30" spans="1:6" ht="12.75" customHeight="1">
      <c r="A30" s="20" t="s">
        <v>213</v>
      </c>
      <c r="F30" s="643" t="str">
        <f t="shared" si="1"/>
        <v>  </v>
      </c>
    </row>
    <row r="31" spans="1:6" ht="12.75" customHeight="1">
      <c r="A31" s="20" t="s">
        <v>215</v>
      </c>
      <c r="F31" s="643" t="str">
        <f t="shared" si="1"/>
        <v>  </v>
      </c>
    </row>
    <row r="32" spans="1:6" ht="12.75" customHeight="1">
      <c r="A32" s="20" t="s">
        <v>216</v>
      </c>
      <c r="F32" s="643" t="str">
        <f t="shared" si="1"/>
        <v>  </v>
      </c>
    </row>
    <row r="33" spans="1:6" ht="12.75" customHeight="1">
      <c r="A33" s="20" t="s">
        <v>217</v>
      </c>
      <c r="F33" s="643" t="str">
        <f t="shared" si="1"/>
        <v>  </v>
      </c>
    </row>
    <row r="34" spans="1:6" ht="12.75" customHeight="1">
      <c r="A34" s="20" t="s">
        <v>218</v>
      </c>
      <c r="F34" s="643" t="str">
        <f t="shared" si="1"/>
        <v>  </v>
      </c>
    </row>
    <row r="35" spans="1:6" ht="12.75" customHeight="1">
      <c r="A35" s="20" t="s">
        <v>219</v>
      </c>
      <c r="F35" s="643" t="str">
        <f t="shared" si="1"/>
        <v>  </v>
      </c>
    </row>
    <row r="36" spans="1:6" ht="12.75" customHeight="1">
      <c r="A36" s="20" t="s">
        <v>220</v>
      </c>
      <c r="F36" s="643" t="str">
        <f t="shared" si="1"/>
        <v>  </v>
      </c>
    </row>
    <row r="37" spans="1:6" ht="12.75" customHeight="1">
      <c r="A37" s="20" t="s">
        <v>221</v>
      </c>
      <c r="F37" s="643" t="str">
        <f t="shared" si="1"/>
        <v>  </v>
      </c>
    </row>
    <row r="38" spans="1:6" ht="12.75" customHeight="1">
      <c r="A38" s="20" t="s">
        <v>222</v>
      </c>
      <c r="F38" s="643" t="str">
        <f t="shared" si="1"/>
        <v>  </v>
      </c>
    </row>
    <row r="39" spans="1:6" ht="12.75" customHeight="1">
      <c r="A39" s="20" t="s">
        <v>223</v>
      </c>
      <c r="F39" s="643" t="str">
        <f t="shared" si="1"/>
        <v>  </v>
      </c>
    </row>
    <row r="40" spans="1:6" ht="12.75" customHeight="1">
      <c r="A40" s="20" t="s">
        <v>224</v>
      </c>
      <c r="F40" s="643" t="str">
        <f t="shared" si="1"/>
        <v>  </v>
      </c>
    </row>
    <row r="41" spans="1:6" ht="12.75" customHeight="1">
      <c r="A41" s="20" t="s">
        <v>225</v>
      </c>
      <c r="F41" s="645" t="str">
        <f t="shared" si="1"/>
        <v>  </v>
      </c>
    </row>
    <row r="42" spans="1:6" ht="12.75" customHeight="1">
      <c r="A42" s="20" t="s">
        <v>226</v>
      </c>
      <c r="F42" s="645" t="str">
        <f t="shared" si="1"/>
        <v>  </v>
      </c>
    </row>
    <row r="43" spans="1:6" ht="12.75" customHeight="1">
      <c r="A43" s="364" t="s">
        <v>227</v>
      </c>
      <c r="F43" s="645" t="str">
        <f t="shared" si="1"/>
        <v>  </v>
      </c>
    </row>
    <row r="44" spans="1:6" ht="12.75" customHeight="1">
      <c r="A44" s="20" t="s">
        <v>228</v>
      </c>
      <c r="F44" s="643" t="str">
        <f t="shared" si="1"/>
        <v>  </v>
      </c>
    </row>
    <row r="45" spans="1:6" ht="12.75" customHeight="1">
      <c r="A45" s="20" t="s">
        <v>230</v>
      </c>
      <c r="F45" s="643" t="str">
        <f t="shared" si="1"/>
        <v>  </v>
      </c>
    </row>
    <row r="46" spans="1:6" ht="12.75" customHeight="1">
      <c r="A46" s="20" t="s">
        <v>232</v>
      </c>
      <c r="F46" s="643" t="str">
        <f t="shared" si="1"/>
        <v>  </v>
      </c>
    </row>
    <row r="47" spans="1:6" ht="12.75" customHeight="1">
      <c r="A47" s="20" t="s">
        <v>233</v>
      </c>
      <c r="F47" s="645" t="str">
        <f t="shared" si="1"/>
        <v>  </v>
      </c>
    </row>
    <row r="48" spans="1:6" ht="12.75" customHeight="1">
      <c r="A48" s="20" t="s">
        <v>234</v>
      </c>
      <c r="F48" s="645" t="str">
        <f t="shared" si="1"/>
        <v>  </v>
      </c>
    </row>
    <row r="49" ht="12.75" customHeight="1">
      <c r="A49" s="239" t="s">
        <v>235</v>
      </c>
    </row>
  </sheetData>
  <sheetProtection/>
  <printOptions/>
  <pageMargins left="0.75" right="0.75" top="1" bottom="1" header="0.4921259880065918" footer="0.49212598800659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